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0530" activeTab="6"/>
  </bookViews>
  <sheets>
    <sheet name="1" sheetId="7" r:id="rId1"/>
    <sheet name="прил 1.2" sheetId="1" r:id="rId2"/>
    <sheet name="3" sheetId="2" r:id="rId3"/>
    <sheet name="4" sheetId="4" r:id="rId4"/>
    <sheet name="5" sheetId="5" r:id="rId5"/>
    <sheet name="1.3" sheetId="6" r:id="rId6"/>
    <sheet name="Лист1" sheetId="8" r:id="rId7"/>
  </sheets>
  <definedNames>
    <definedName name="_xlnm.Print_Area" localSheetId="1">'прил 1.2'!$A$1:$L$59</definedName>
  </definedNames>
  <calcPr calcId="124519"/>
</workbook>
</file>

<file path=xl/calcChain.xml><?xml version="1.0" encoding="utf-8"?>
<calcChain xmlns="http://schemas.openxmlformats.org/spreadsheetml/2006/main">
  <c r="B28" i="6"/>
  <c r="B40" s="1"/>
  <c r="D28"/>
  <c r="F28"/>
  <c r="H28"/>
  <c r="J28"/>
  <c r="L28"/>
  <c r="C40"/>
  <c r="D40"/>
  <c r="E40"/>
  <c r="F40"/>
  <c r="G40"/>
  <c r="H40"/>
  <c r="I40"/>
  <c r="J40"/>
  <c r="K40"/>
  <c r="L40"/>
  <c r="M40"/>
  <c r="N40"/>
  <c r="O28"/>
  <c r="O40" s="1"/>
  <c r="N28"/>
  <c r="K16" i="1"/>
  <c r="K55" s="1"/>
  <c r="J16"/>
  <c r="J55" s="1"/>
  <c r="H55"/>
  <c r="C16"/>
  <c r="C55" s="1"/>
  <c r="D16"/>
  <c r="D55" s="1"/>
  <c r="E16"/>
  <c r="F16"/>
  <c r="F55" s="1"/>
  <c r="G16"/>
  <c r="B16"/>
  <c r="B55"/>
  <c r="E55"/>
  <c r="G55"/>
  <c r="J18" i="4"/>
  <c r="I18"/>
  <c r="J17"/>
  <c r="I17"/>
  <c r="E18"/>
  <c r="F18"/>
  <c r="G18"/>
  <c r="H18"/>
  <c r="D18"/>
  <c r="L14"/>
  <c r="K14"/>
  <c r="H14"/>
  <c r="G14"/>
  <c r="F14"/>
  <c r="D14"/>
  <c r="E14"/>
  <c r="C14"/>
  <c r="G13"/>
  <c r="H13"/>
  <c r="F13"/>
  <c r="S10" i="7"/>
  <c r="T10"/>
  <c r="T25" s="1"/>
  <c r="U10"/>
  <c r="V10"/>
  <c r="V25" s="1"/>
  <c r="R10"/>
  <c r="I25"/>
  <c r="J25"/>
  <c r="K25"/>
  <c r="L25"/>
  <c r="M25"/>
  <c r="N25"/>
  <c r="O25"/>
  <c r="P25"/>
  <c r="Q25"/>
  <c r="R25"/>
  <c r="S25"/>
  <c r="U25"/>
  <c r="H25"/>
  <c r="I52" i="1" l="1"/>
  <c r="C54" l="1"/>
  <c r="B54"/>
  <c r="J6" i="2"/>
  <c r="J7"/>
  <c r="J22"/>
  <c r="I22"/>
  <c r="I7"/>
  <c r="I6"/>
  <c r="I7" i="5"/>
  <c r="J7"/>
  <c r="K21" i="2"/>
  <c r="K8"/>
  <c r="K9" s="1"/>
  <c r="H8"/>
  <c r="I25" i="1"/>
  <c r="J11" i="4" l="1"/>
  <c r="I11"/>
  <c r="J6"/>
  <c r="I6"/>
  <c r="F23" i="2"/>
  <c r="N34" i="6"/>
  <c r="O34" s="1"/>
  <c r="B23"/>
  <c r="M14"/>
  <c r="I5" i="2"/>
  <c r="J49" i="1"/>
  <c r="K49" s="1"/>
  <c r="I37"/>
  <c r="H37"/>
  <c r="I26"/>
  <c r="H26"/>
  <c r="H42"/>
  <c r="J28"/>
  <c r="K28" s="1"/>
  <c r="H25"/>
  <c r="H18"/>
  <c r="I15" i="4" l="1"/>
  <c r="J15"/>
  <c r="B14" i="6"/>
  <c r="J14" i="4"/>
  <c r="I9"/>
  <c r="I19" i="1"/>
  <c r="H19"/>
  <c r="I19" i="2" l="1"/>
  <c r="J19"/>
  <c r="J20" l="1"/>
  <c r="I20"/>
  <c r="D8" l="1"/>
  <c r="D9" s="1"/>
  <c r="C8"/>
  <c r="C9" s="1"/>
  <c r="C21" l="1"/>
  <c r="C25" s="1"/>
  <c r="D21"/>
  <c r="D23" s="1"/>
  <c r="I44" i="1"/>
  <c r="D24" i="2" l="1"/>
  <c r="D25"/>
  <c r="C24"/>
  <c r="H50" i="1"/>
  <c r="H51"/>
  <c r="I51"/>
  <c r="I53"/>
  <c r="O24" i="6"/>
  <c r="O35" l="1"/>
  <c r="D14" l="1"/>
  <c r="C23"/>
  <c r="C14" s="1"/>
  <c r="L17" i="4"/>
  <c r="I13"/>
  <c r="L16" i="2" l="1"/>
  <c r="I34" i="1" l="1"/>
  <c r="I32"/>
  <c r="H34"/>
  <c r="H32"/>
  <c r="H31"/>
  <c r="G54"/>
  <c r="K53"/>
  <c r="J45"/>
  <c r="K45" s="1"/>
  <c r="J41"/>
  <c r="K41" s="1"/>
  <c r="J35"/>
  <c r="K35" s="1"/>
  <c r="F54"/>
  <c r="E54"/>
  <c r="D54"/>
  <c r="H54" l="1"/>
  <c r="I54"/>
  <c r="K54"/>
  <c r="J54"/>
  <c r="I8" i="4"/>
  <c r="J8" l="1"/>
  <c r="L21" i="2" l="1"/>
  <c r="I31" i="1" l="1"/>
  <c r="K16" i="2"/>
  <c r="I16"/>
  <c r="I24" i="1"/>
  <c r="O14" i="6"/>
  <c r="N14"/>
  <c r="L14"/>
  <c r="J14"/>
  <c r="H14"/>
  <c r="F14"/>
  <c r="J13" i="2"/>
  <c r="J12"/>
  <c r="I13"/>
  <c r="I12"/>
  <c r="J5"/>
  <c r="I50" i="1"/>
  <c r="I48"/>
  <c r="I47"/>
  <c r="I46"/>
  <c r="I45"/>
  <c r="I42"/>
  <c r="I41"/>
  <c r="I38"/>
  <c r="I35"/>
  <c r="I33"/>
  <c r="I30"/>
  <c r="I27"/>
  <c r="I23"/>
  <c r="I22"/>
  <c r="I21"/>
  <c r="I20"/>
  <c r="I18"/>
  <c r="H48"/>
  <c r="H47"/>
  <c r="H46"/>
  <c r="H45"/>
  <c r="H41"/>
  <c r="H38"/>
  <c r="H35"/>
  <c r="H33"/>
  <c r="H30"/>
  <c r="H27"/>
  <c r="H24"/>
  <c r="H23"/>
  <c r="H22"/>
  <c r="H21"/>
  <c r="H20"/>
  <c r="E8" i="2"/>
  <c r="F8"/>
  <c r="G8"/>
  <c r="L8"/>
  <c r="L9" s="1"/>
  <c r="K14" i="6"/>
  <c r="G14"/>
  <c r="I14"/>
  <c r="E14"/>
  <c r="J8" i="2" l="1"/>
  <c r="I8"/>
  <c r="E9"/>
  <c r="H16" i="1"/>
  <c r="I16"/>
  <c r="I55" s="1"/>
  <c r="J10" i="2"/>
  <c r="E21"/>
  <c r="I14" i="4"/>
  <c r="J16" i="2"/>
  <c r="I10"/>
  <c r="J13" i="4"/>
  <c r="J9"/>
  <c r="L24" i="2" l="1"/>
  <c r="L25"/>
  <c r="J21"/>
  <c r="I21"/>
  <c r="K25"/>
  <c r="K24"/>
  <c r="E23"/>
  <c r="J23" l="1"/>
  <c r="I23"/>
  <c r="E25"/>
  <c r="E24"/>
  <c r="J25" l="1"/>
  <c r="I25"/>
</calcChain>
</file>

<file path=xl/sharedStrings.xml><?xml version="1.0" encoding="utf-8"?>
<sst xmlns="http://schemas.openxmlformats.org/spreadsheetml/2006/main" count="346" uniqueCount="213">
  <si>
    <t>Приложение N 1.2</t>
  </si>
  <si>
    <t>финансово-хозяйственной</t>
  </si>
  <si>
    <t>деятельности муниципального</t>
  </si>
  <si>
    <t>унитарного предприятия</t>
  </si>
  <si>
    <t xml:space="preserve">к плану (программе)                                     </t>
  </si>
  <si>
    <t>СТРУКТУРА СЕБЕСТОИМОСТИ</t>
  </si>
  <si>
    <t>проданных товаров, продукции, работ, услуг</t>
  </si>
  <si>
    <t>Статьи затрат</t>
  </si>
  <si>
    <t>Затраты на производство и реализацию услуг (работ, продукцию)</t>
  </si>
  <si>
    <t>в том числе:</t>
  </si>
  <si>
    <t>Затраты на оплату труда</t>
  </si>
  <si>
    <t>Страховые взносы</t>
  </si>
  <si>
    <t>Расходы на приобретение топлива, воды, энергии всех видов, расходуемых на технологические цели</t>
  </si>
  <si>
    <t>Амортизация</t>
  </si>
  <si>
    <t>Текущий ремонт и техническое обслуживание</t>
  </si>
  <si>
    <t>Аренда</t>
  </si>
  <si>
    <t>Коммунальные услуги</t>
  </si>
  <si>
    <t>Услуги связи</t>
  </si>
  <si>
    <t>Услуги субподрядных организаций</t>
  </si>
  <si>
    <t>Итого</t>
  </si>
  <si>
    <t>Всего</t>
  </si>
  <si>
    <t>1 квартал</t>
  </si>
  <si>
    <t>1 полугодие</t>
  </si>
  <si>
    <t>9 месяцев</t>
  </si>
  <si>
    <t>год</t>
  </si>
  <si>
    <t>Темп роста, %</t>
  </si>
  <si>
    <t>к показателям отчетного года</t>
  </si>
  <si>
    <t>к показателям текущего года</t>
  </si>
  <si>
    <t>- подготовка (переподготовка) кадров</t>
  </si>
  <si>
    <t>- лабораторные исследования питьевой воды</t>
  </si>
  <si>
    <t>- командировочные расходы</t>
  </si>
  <si>
    <t>- услуги банка</t>
  </si>
  <si>
    <t>- услуги по сбору и обработке платежей ФГУП «Почта России»</t>
  </si>
  <si>
    <t>- обслуживание ККТ</t>
  </si>
  <si>
    <t>- аренда помещения по адресу Ленинская, 31 «а», с. Мачеха</t>
  </si>
  <si>
    <t>- методлитература</t>
  </si>
  <si>
    <t>- сопровождение программного продукта «Расчет оплат за ЖКУ»</t>
  </si>
  <si>
    <t>- расходы на питьевую воду</t>
  </si>
  <si>
    <t>N п/п</t>
  </si>
  <si>
    <t>3. Показатели экономической деятельности предприятия.</t>
  </si>
  <si>
    <t>Показатели</t>
  </si>
  <si>
    <t>В том числе</t>
  </si>
  <si>
    <t>к отчетному году</t>
  </si>
  <si>
    <t>к текущему году</t>
  </si>
  <si>
    <t>3.1.</t>
  </si>
  <si>
    <t>Выручка от реализации товаров, продукции, работ, услуг, тыс. руб.</t>
  </si>
  <si>
    <t>3.2.</t>
  </si>
  <si>
    <t>Доходы от реализации товаров, продукции, работ, услуг, тыс. руб.</t>
  </si>
  <si>
    <t>3.3.</t>
  </si>
  <si>
    <t>Себестоимость проданных товаров, продукции, работ, услуг **, тыс. руб. (с учетом административно-управленческих и коммерческих расходов)</t>
  </si>
  <si>
    <t>3.4.</t>
  </si>
  <si>
    <t>Прибыль (убыток), тыс. руб.</t>
  </si>
  <si>
    <t>3.5.</t>
  </si>
  <si>
    <t>Рентабельность, %</t>
  </si>
  <si>
    <t>3.6.</t>
  </si>
  <si>
    <t>Прочие доходы: в том числе</t>
  </si>
  <si>
    <t>3.7.</t>
  </si>
  <si>
    <t>Прочие расходы, тыс. руб., в том числе:</t>
  </si>
  <si>
    <t>3.8.</t>
  </si>
  <si>
    <t>Прибыль до налогообложения, тыс. руб.</t>
  </si>
  <si>
    <t>3.9.</t>
  </si>
  <si>
    <t>Налоги и иные обязательные платежи, тыс. руб. ***</t>
  </si>
  <si>
    <t>3.10.</t>
  </si>
  <si>
    <t>Прибыль, остающаяся в распоряжении после уплаты налогов и иных обязательных платежей (чистая прибыль), тыс. руб.</t>
  </si>
  <si>
    <t>3.11.</t>
  </si>
  <si>
    <t>Рентабельность общая, %</t>
  </si>
  <si>
    <t>3.12.</t>
  </si>
  <si>
    <t>Часть прибыли, подлежащая перечислению собственнику</t>
  </si>
  <si>
    <t xml:space="preserve">     –</t>
  </si>
  <si>
    <t>**  расходы,  связанные  с  производством  и реализацией товара, продукции,</t>
  </si>
  <si>
    <t>работ,  услуг.  Расшифровка  структуры  себестоимости  прилагается  к плану</t>
  </si>
  <si>
    <t>плану;</t>
  </si>
  <si>
    <t>***  расшифровка платежей в бюджет и внебюджетные фонды прилагается к плану</t>
  </si>
  <si>
    <t>финансово-хозяйственной деятельности с указанием суммы платежей с разбивкой</t>
  </si>
  <si>
    <t>Х</t>
  </si>
  <si>
    <t>4. Показатели социальной эффективности деятельности предприятия.</t>
  </si>
  <si>
    <t>Наименование показателей</t>
  </si>
  <si>
    <t>4.1.</t>
  </si>
  <si>
    <t>Среднесписочная численность работников, всего (чел.),</t>
  </si>
  <si>
    <t>- административно-управленческий персонал</t>
  </si>
  <si>
    <t>4.2.</t>
  </si>
  <si>
    <t>Фонд оплаты труда, всего (руб.),</t>
  </si>
  <si>
    <t>- фонд заработной платы по штатному расписанию</t>
  </si>
  <si>
    <t>- премии и выплаты</t>
  </si>
  <si>
    <t>4.3.</t>
  </si>
  <si>
    <t>Среднемесячная заработная плата на предприятии (руб./чел.)</t>
  </si>
  <si>
    <t>4.4.</t>
  </si>
  <si>
    <t>Среднемесячный полный доход руководителя (руб.),</t>
  </si>
  <si>
    <t>из него:</t>
  </si>
  <si>
    <t>5. Использование прибыли предприятия.</t>
  </si>
  <si>
    <t>5.1.</t>
  </si>
  <si>
    <t>5.2.</t>
  </si>
  <si>
    <t>5.3.</t>
  </si>
  <si>
    <t>5.4.</t>
  </si>
  <si>
    <t>Отчисления в иные фонды, созданные на предприятии комиссии и т.д.)</t>
  </si>
  <si>
    <t>Приложение N 1.3</t>
  </si>
  <si>
    <t>к плану (программе)</t>
  </si>
  <si>
    <t>ПЛАТЕЖИ</t>
  </si>
  <si>
    <t>в бюджет и внебюджетные фонды (тыс. руб.)</t>
  </si>
  <si>
    <t>Наименование платежа</t>
  </si>
  <si>
    <t>1. Всего налогов, в том числе:</t>
  </si>
  <si>
    <t>1.1. НДС</t>
  </si>
  <si>
    <t>1.3. Транспортный налог</t>
  </si>
  <si>
    <t>1.4. Земельный налог</t>
  </si>
  <si>
    <t>1.5. Налог на имущество организаций</t>
  </si>
  <si>
    <t>1.6. Налог на доходы физических лиц</t>
  </si>
  <si>
    <t>1.7. Плата за негативное воздействие на окружающую среду</t>
  </si>
  <si>
    <t>1.8. ЕНВД</t>
  </si>
  <si>
    <t>1.9. Иные (раздельно по каждому налогу)</t>
  </si>
  <si>
    <t>2. Пени и штрафы</t>
  </si>
  <si>
    <t>3. Страховые взносы, всего, в том числе</t>
  </si>
  <si>
    <t>3.1. Пенсионный фонд</t>
  </si>
  <si>
    <t>3.2. Фонд социального страхования</t>
  </si>
  <si>
    <t>3.3. Фонд обязательного медицинского страхования</t>
  </si>
  <si>
    <t>3.4. Социальное страхование (взносы на обязательное социальное страхование от несчастных случаев на производстве)</t>
  </si>
  <si>
    <t>4. Арендная плата, в том числе за:</t>
  </si>
  <si>
    <t>4.1. Недвижимое имущество</t>
  </si>
  <si>
    <t>4.2. Землю</t>
  </si>
  <si>
    <t>5. Отчисления чистой прибыли в местный бюджет, производимые в соответствии с решением представительного органа местного самоуправления</t>
  </si>
  <si>
    <t>6. Прочие</t>
  </si>
  <si>
    <t>в том числе (расшифровать)</t>
  </si>
  <si>
    <t>Всего платежей</t>
  </si>
  <si>
    <t>всего</t>
  </si>
  <si>
    <t>в т.ч. в местный бюджет</t>
  </si>
  <si>
    <t>1.9.1.водный налог</t>
  </si>
  <si>
    <t>Темп роста %</t>
  </si>
  <si>
    <t>3.6.1.</t>
  </si>
  <si>
    <t>заемные средства</t>
  </si>
  <si>
    <t>3.6.2.</t>
  </si>
  <si>
    <t>субсидии из бюджета</t>
  </si>
  <si>
    <t>3.6.3.</t>
  </si>
  <si>
    <t>выпадающие доходы от применения льготного тарифа</t>
  </si>
  <si>
    <t>3.6.4.</t>
  </si>
  <si>
    <t>штрафы, пени, неустойки за нарушение условий договоров</t>
  </si>
  <si>
    <t>3.7.1.</t>
  </si>
  <si>
    <t>3.7.2.</t>
  </si>
  <si>
    <t>3.7.3.</t>
  </si>
  <si>
    <t>суммы дебиторской задолженности, по которой истек срок исковой давности, других долгов, нереальных для взыскания</t>
  </si>
  <si>
    <t>проценты за пользование заемными средствами</t>
  </si>
  <si>
    <t>Сырье, материалы, покупные изделия для производства</t>
  </si>
  <si>
    <r>
      <rPr>
        <sz val="12"/>
        <color theme="1"/>
        <rFont val="Calibri"/>
        <family val="2"/>
        <charset val="204"/>
      </rPr>
      <t>–</t>
    </r>
    <r>
      <rPr>
        <sz val="12"/>
        <color theme="1"/>
        <rFont val="Times New Roman"/>
        <family val="1"/>
        <charset val="204"/>
      </rPr>
      <t>предрейсовый медицинский осмотр</t>
    </r>
  </si>
  <si>
    <t>4.3. Движимое имущество</t>
  </si>
  <si>
    <t>2.1. по  налогам и сборам</t>
  </si>
  <si>
    <t>*  объем  работ, услуг (натуральные показатели) являются  необязательными к заполнению;</t>
  </si>
  <si>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 xml:space="preserve"> страхование автотранспортных средств</t>
    </r>
  </si>
  <si>
    <t>−подготовка автотранспортных средств и технический осмотр</t>
  </si>
  <si>
    <t>− услуги по обработке фискальных данных</t>
  </si>
  <si>
    <t>−гигиеническая подготовка и атестация работников, деятельность которых связана с питьевой водой и коммунальным обслуживанием</t>
  </si>
  <si>
    <t>финансово-хозяйственной  деятельности по форме согласно приложению N 1.2 к</t>
  </si>
  <si>
    <t>по кварталам по форме согласно приложению N 1.3 к плану</t>
  </si>
  <si>
    <t xml:space="preserve"> -удаленный сбор данных с узлов учета</t>
  </si>
  <si>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>обслуживание сервисной техники</t>
    </r>
  </si>
  <si>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>ежеквартальная информация о ценах на молоко</t>
    </r>
  </si>
  <si>
    <t>заработная плата</t>
  </si>
  <si>
    <t>премии/ иные выплаты</t>
  </si>
  <si>
    <t>3.6.5.</t>
  </si>
  <si>
    <t>продажа ОС</t>
  </si>
  <si>
    <t>3.7.4.</t>
  </si>
  <si>
    <t>погашение целевых заимствований</t>
  </si>
  <si>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 xml:space="preserve"> программное обеспечение</t>
    </r>
  </si>
  <si>
    <t xml:space="preserve">                                                                                                                                                                                                       </t>
  </si>
  <si>
    <t>Услуги охраны (ВДПО)</t>
  </si>
  <si>
    <r>
      <t xml:space="preserve"> </t>
    </r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>общехозяйственные расходы</t>
    </r>
  </si>
  <si>
    <r>
      <rPr>
        <sz val="12"/>
        <color theme="1"/>
        <rFont val="Calibri"/>
        <family val="2"/>
        <charset val="204"/>
      </rPr>
      <t>−</t>
    </r>
    <r>
      <rPr>
        <sz val="12"/>
        <color theme="1"/>
        <rFont val="Times New Roman"/>
        <family val="1"/>
        <charset val="204"/>
      </rPr>
      <t>основные средства</t>
    </r>
  </si>
  <si>
    <t>1.2. УСН</t>
  </si>
  <si>
    <r>
      <t xml:space="preserve">Отчисления в резервный фонд, тыс. руб. </t>
    </r>
    <r>
      <rPr>
        <sz val="8"/>
        <color theme="1"/>
        <rFont val="Times New Roman"/>
        <family val="1"/>
        <charset val="204"/>
      </rPr>
      <t>5%</t>
    </r>
  </si>
  <si>
    <t xml:space="preserve"> выплаты</t>
  </si>
  <si>
    <t>Виды деятельности</t>
  </si>
  <si>
    <t>Объем работ, услуг (натуральные показатели) *</t>
  </si>
  <si>
    <t>Себестоимость проданных товаров, продукции (работ, услуг) **(тыс. руб.)</t>
  </si>
  <si>
    <t>Прибыль (убыток) от продаж</t>
  </si>
  <si>
    <t>(тыс. руб.)</t>
  </si>
  <si>
    <t>очередной год</t>
  </si>
  <si>
    <t>Плановый</t>
  </si>
  <si>
    <t>Очередной</t>
  </si>
  <si>
    <t xml:space="preserve"> Аренда и управление  собственным или арендован-</t>
  </si>
  <si>
    <t>ным  нежилым  недвижимым</t>
  </si>
  <si>
    <t>имуществом</t>
  </si>
  <si>
    <t>2022 год</t>
  </si>
  <si>
    <t>План на 2023 год</t>
  </si>
  <si>
    <t>Текущий 2020 год</t>
  </si>
  <si>
    <t>Отчетный 2019  год</t>
  </si>
  <si>
    <r>
      <t>Итого</t>
    </r>
    <r>
      <rPr>
        <sz val="8"/>
        <color theme="1"/>
        <rFont val="Times New Roman"/>
        <family val="1"/>
        <charset val="204"/>
      </rPr>
      <t xml:space="preserve"> прочие расходы</t>
    </r>
  </si>
  <si>
    <r>
      <t xml:space="preserve">Часть прибыли, направляемой на развитие и реконструкцию, тыс. руб. </t>
    </r>
    <r>
      <rPr>
        <sz val="8"/>
        <color theme="1"/>
        <rFont val="Times New Roman"/>
        <family val="1"/>
        <charset val="204"/>
      </rPr>
      <t>50%</t>
    </r>
  </si>
  <si>
    <r>
      <t xml:space="preserve">Часть прибыли, направляемой на социальное развитие, тыс. руб. </t>
    </r>
    <r>
      <rPr>
        <sz val="8"/>
        <color theme="1"/>
        <rFont val="Times New Roman"/>
        <family val="1"/>
        <charset val="204"/>
      </rPr>
      <t>30%</t>
    </r>
  </si>
  <si>
    <r>
      <t>в т.ч. в местный бюджет</t>
    </r>
    <r>
      <rPr>
        <sz val="8"/>
        <color theme="1"/>
        <rFont val="Times New Roman"/>
        <family val="1"/>
        <charset val="204"/>
      </rPr>
      <t xml:space="preserve"> 6%/85%</t>
    </r>
  </si>
  <si>
    <t>2.  Основные  показатели плана производственной деятельности муниципального</t>
  </si>
  <si>
    <t>тыс.руб.</t>
  </si>
  <si>
    <t>отчет. 2020 год (факт)</t>
  </si>
  <si>
    <t>тек. 2021 год (план)</t>
  </si>
  <si>
    <t>2023год</t>
  </si>
  <si>
    <t>Плановый 2024год</t>
  </si>
  <si>
    <t>тек. 2021год (план)</t>
  </si>
  <si>
    <t>2023 год</t>
  </si>
  <si>
    <t>Отчет2020 год (факт)</t>
  </si>
  <si>
    <t>Отчетный 2020 год (факт)</t>
  </si>
  <si>
    <t>Текущий 2021год (план)</t>
  </si>
  <si>
    <t>Очередной 2022 год</t>
  </si>
  <si>
    <t>План на 2024 год</t>
  </si>
  <si>
    <t>План на 2024год</t>
  </si>
  <si>
    <t>Отчетный 2020год</t>
  </si>
  <si>
    <t>Текущий 2021 год</t>
  </si>
  <si>
    <t>Очередной 2022год</t>
  </si>
  <si>
    <t>Отчетный 2020 год</t>
  </si>
  <si>
    <t>Текущий 2021 год (план)</t>
  </si>
  <si>
    <t>План начислений на очередной (планируемый) 2022 год</t>
  </si>
  <si>
    <t>отчет. 2020год (факт)</t>
  </si>
  <si>
    <t>3,83</t>
  </si>
  <si>
    <t>Налоги</t>
  </si>
  <si>
    <t>пени и штрафы</t>
  </si>
  <si>
    <t>Прочие расходы:</t>
  </si>
  <si>
    <t xml:space="preserve">  унитарного предприятия « Районный рынок» на очередной 2022 год и плановый период 2023-2024 годы.</t>
  </si>
  <si>
    <t xml:space="preserve">Выручка от реализации товаров, продукции (работ, услуг), тыс. руб.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</si>
</sst>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5" xfId="0" applyBorder="1"/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1" applyBorder="1" applyAlignment="1" applyProtection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Fill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0" xfId="0" applyFont="1"/>
    <xf numFmtId="1" fontId="8" fillId="0" borderId="1" xfId="0" applyNumberFormat="1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0" fillId="0" borderId="1" xfId="0" applyFont="1" applyBorder="1"/>
    <xf numFmtId="0" fontId="10" fillId="0" borderId="5" xfId="0" applyFont="1" applyBorder="1"/>
    <xf numFmtId="0" fontId="10" fillId="0" borderId="1" xfId="0" applyFont="1" applyFill="1" applyBorder="1"/>
    <xf numFmtId="0" fontId="10" fillId="3" borderId="1" xfId="0" applyFont="1" applyFill="1" applyBorder="1"/>
    <xf numFmtId="0" fontId="10" fillId="0" borderId="5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8" fillId="4" borderId="1" xfId="0" applyFont="1" applyFill="1" applyBorder="1"/>
    <xf numFmtId="0" fontId="0" fillId="4" borderId="1" xfId="0" applyFill="1" applyBorder="1"/>
    <xf numFmtId="9" fontId="0" fillId="0" borderId="0" xfId="0" applyNumberFormat="1"/>
    <xf numFmtId="0" fontId="10" fillId="4" borderId="1" xfId="0" applyFont="1" applyFill="1" applyBorder="1"/>
    <xf numFmtId="0" fontId="10" fillId="4" borderId="5" xfId="0" applyFont="1" applyFill="1" applyBorder="1"/>
    <xf numFmtId="0" fontId="10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/>
    <xf numFmtId="0" fontId="10" fillId="4" borderId="5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5" xfId="0" applyFill="1" applyBorder="1"/>
    <xf numFmtId="0" fontId="2" fillId="4" borderId="16" xfId="0" applyFont="1" applyFill="1" applyBorder="1" applyAlignment="1">
      <alignment vertical="top" wrapText="1"/>
    </xf>
    <xf numFmtId="1" fontId="8" fillId="4" borderId="1" xfId="0" applyNumberFormat="1" applyFont="1" applyFill="1" applyBorder="1"/>
    <xf numFmtId="0" fontId="2" fillId="4" borderId="9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6" fillId="4" borderId="1" xfId="0" applyNumberFormat="1" applyFont="1" applyFill="1" applyBorder="1"/>
    <xf numFmtId="2" fontId="2" fillId="4" borderId="1" xfId="0" applyNumberFormat="1" applyFont="1" applyFill="1" applyBorder="1"/>
    <xf numFmtId="2" fontId="4" fillId="4" borderId="1" xfId="0" applyNumberFormat="1" applyFont="1" applyFill="1" applyBorder="1"/>
    <xf numFmtId="2" fontId="6" fillId="0" borderId="1" xfId="0" applyNumberFormat="1" applyFont="1" applyFill="1" applyBorder="1"/>
    <xf numFmtId="2" fontId="4" fillId="0" borderId="1" xfId="0" applyNumberFormat="1" applyFont="1" applyFill="1" applyBorder="1"/>
    <xf numFmtId="2" fontId="7" fillId="4" borderId="1" xfId="0" applyNumberFormat="1" applyFont="1" applyFill="1" applyBorder="1"/>
    <xf numFmtId="2" fontId="7" fillId="0" borderId="1" xfId="0" applyNumberFormat="1" applyFont="1" applyFill="1" applyBorder="1"/>
    <xf numFmtId="2" fontId="2" fillId="0" borderId="1" xfId="0" applyNumberFormat="1" applyFont="1" applyFill="1" applyBorder="1"/>
    <xf numFmtId="2" fontId="2" fillId="4" borderId="1" xfId="0" applyNumberFormat="1" applyFont="1" applyFill="1" applyBorder="1" applyAlignment="1">
      <alignment vertical="top" wrapText="1"/>
    </xf>
    <xf numFmtId="2" fontId="0" fillId="4" borderId="1" xfId="0" applyNumberFormat="1" applyFill="1" applyBorder="1"/>
    <xf numFmtId="2" fontId="6" fillId="5" borderId="1" xfId="0" applyNumberFormat="1" applyFont="1" applyFill="1" applyBorder="1"/>
    <xf numFmtId="2" fontId="2" fillId="3" borderId="1" xfId="0" applyNumberFormat="1" applyFont="1" applyFill="1" applyBorder="1"/>
    <xf numFmtId="2" fontId="6" fillId="3" borderId="1" xfId="0" applyNumberFormat="1" applyFont="1" applyFill="1" applyBorder="1"/>
    <xf numFmtId="2" fontId="2" fillId="5" borderId="1" xfId="0" applyNumberFormat="1" applyFont="1" applyFill="1" applyBorder="1"/>
    <xf numFmtId="2" fontId="4" fillId="5" borderId="1" xfId="0" applyNumberFormat="1" applyFont="1" applyFill="1" applyBorder="1"/>
    <xf numFmtId="2" fontId="2" fillId="3" borderId="1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/>
    <xf numFmtId="2" fontId="2" fillId="4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/>
    <xf numFmtId="2" fontId="2" fillId="3" borderId="2" xfId="0" applyNumberFormat="1" applyFont="1" applyFill="1" applyBorder="1"/>
    <xf numFmtId="2" fontId="2" fillId="4" borderId="2" xfId="0" applyNumberFormat="1" applyFont="1" applyFill="1" applyBorder="1"/>
    <xf numFmtId="2" fontId="2" fillId="5" borderId="2" xfId="0" applyNumberFormat="1" applyFont="1" applyFill="1" applyBorder="1"/>
    <xf numFmtId="2" fontId="2" fillId="5" borderId="1" xfId="0" applyNumberFormat="1" applyFont="1" applyFill="1" applyBorder="1" applyAlignment="1">
      <alignment vertical="top" wrapText="1"/>
    </xf>
    <xf numFmtId="2" fontId="0" fillId="4" borderId="0" xfId="0" applyNumberFormat="1" applyFill="1"/>
    <xf numFmtId="0" fontId="0" fillId="0" borderId="0" xfId="0" applyAlignment="1"/>
    <xf numFmtId="4" fontId="10" fillId="4" borderId="1" xfId="0" applyNumberFormat="1" applyFont="1" applyFill="1" applyBorder="1"/>
    <xf numFmtId="49" fontId="10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3" borderId="0" xfId="0" applyFont="1" applyFill="1"/>
    <xf numFmtId="3" fontId="0" fillId="4" borderId="1" xfId="0" applyNumberFormat="1" applyFill="1" applyBorder="1"/>
    <xf numFmtId="3" fontId="8" fillId="4" borderId="1" xfId="0" applyNumberFormat="1" applyFont="1" applyFill="1" applyBorder="1"/>
    <xf numFmtId="3" fontId="0" fillId="0" borderId="1" xfId="0" applyNumberFormat="1" applyFill="1" applyBorder="1"/>
    <xf numFmtId="3" fontId="8" fillId="0" borderId="1" xfId="0" applyNumberFormat="1" applyFont="1" applyFill="1" applyBorder="1"/>
    <xf numFmtId="2" fontId="0" fillId="0" borderId="0" xfId="0" applyNumberFormat="1"/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2" fillId="3" borderId="10" xfId="1" applyFont="1" applyFill="1" applyBorder="1" applyAlignment="1" applyProtection="1">
      <alignment horizontal="center" vertical="top" wrapText="1"/>
    </xf>
    <xf numFmtId="0" fontId="12" fillId="3" borderId="11" xfId="1" applyFont="1" applyFill="1" applyBorder="1" applyAlignment="1" applyProtection="1">
      <alignment horizontal="center" vertical="top" wrapText="1"/>
    </xf>
    <xf numFmtId="0" fontId="12" fillId="3" borderId="12" xfId="1" applyFont="1" applyFill="1" applyBorder="1" applyAlignment="1" applyProtection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12" fillId="3" borderId="14" xfId="1" applyFont="1" applyFill="1" applyBorder="1" applyAlignment="1" applyProtection="1">
      <alignment horizontal="center" vertical="top" wrapText="1"/>
    </xf>
    <xf numFmtId="0" fontId="12" fillId="3" borderId="15" xfId="1" applyFont="1" applyFill="1" applyBorder="1" applyAlignment="1" applyProtection="1">
      <alignment horizontal="center" vertical="top" wrapText="1"/>
    </xf>
    <xf numFmtId="0" fontId="12" fillId="3" borderId="16" xfId="1" applyFont="1" applyFill="1" applyBorder="1" applyAlignment="1" applyProtection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9" fillId="0" borderId="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Alignment="1" applyProtection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view="pageBreakPreview" zoomScale="60" workbookViewId="0">
      <selection activeCell="D10" sqref="D10:D18"/>
    </sheetView>
  </sheetViews>
  <sheetFormatPr defaultRowHeight="15"/>
  <cols>
    <col min="1" max="1" width="6" customWidth="1"/>
    <col min="2" max="2" width="10.7109375" customWidth="1"/>
    <col min="3" max="9" width="9.28515625" bestFit="1" customWidth="1"/>
    <col min="10" max="10" width="9.42578125" bestFit="1" customWidth="1"/>
    <col min="11" max="11" width="9.28515625" bestFit="1" customWidth="1"/>
    <col min="12" max="12" width="9.42578125" bestFit="1" customWidth="1"/>
    <col min="13" max="14" width="9.28515625" bestFit="1" customWidth="1"/>
    <col min="15" max="15" width="9.42578125" bestFit="1" customWidth="1"/>
    <col min="16" max="16" width="9.28515625" bestFit="1" customWidth="1"/>
    <col min="17" max="17" width="9.42578125" bestFit="1" customWidth="1"/>
    <col min="18" max="18" width="10.7109375" customWidth="1"/>
    <col min="19" max="20" width="9.28515625" bestFit="1" customWidth="1"/>
  </cols>
  <sheetData>
    <row r="1" spans="1:22" ht="15.75">
      <c r="A1" s="42"/>
    </row>
    <row r="2" spans="1:22" s="109" customFormat="1" ht="15.75">
      <c r="A2" s="148" t="s">
        <v>186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ht="15.75">
      <c r="A3" s="148" t="s">
        <v>211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ht="16.5" thickBot="1">
      <c r="A4" s="42"/>
    </row>
    <row r="5" spans="1:22" s="114" customFormat="1" ht="15.75" customHeight="1">
      <c r="A5" s="131" t="s">
        <v>38</v>
      </c>
      <c r="B5" s="131" t="s">
        <v>167</v>
      </c>
      <c r="C5" s="134" t="s">
        <v>168</v>
      </c>
      <c r="D5" s="135"/>
      <c r="E5" s="135"/>
      <c r="F5" s="135"/>
      <c r="G5" s="136"/>
      <c r="H5" s="137" t="s">
        <v>212</v>
      </c>
      <c r="I5" s="138"/>
      <c r="J5" s="138"/>
      <c r="K5" s="138"/>
      <c r="L5" s="139"/>
      <c r="M5" s="134" t="s">
        <v>169</v>
      </c>
      <c r="N5" s="135"/>
      <c r="O5" s="135"/>
      <c r="P5" s="135"/>
      <c r="Q5" s="136"/>
      <c r="R5" s="137" t="s">
        <v>170</v>
      </c>
      <c r="S5" s="138"/>
      <c r="T5" s="138"/>
      <c r="U5" s="138"/>
      <c r="V5" s="139"/>
    </row>
    <row r="6" spans="1:22" s="114" customFormat="1" ht="16.5" customHeight="1" thickBot="1">
      <c r="A6" s="132"/>
      <c r="B6" s="132"/>
      <c r="C6" s="120" t="s">
        <v>171</v>
      </c>
      <c r="D6" s="121"/>
      <c r="E6" s="121"/>
      <c r="F6" s="121"/>
      <c r="G6" s="122"/>
      <c r="H6" s="120"/>
      <c r="I6" s="121"/>
      <c r="J6" s="121"/>
      <c r="K6" s="121"/>
      <c r="L6" s="122"/>
      <c r="M6" s="140"/>
      <c r="N6" s="141"/>
      <c r="O6" s="141"/>
      <c r="P6" s="141"/>
      <c r="Q6" s="142"/>
      <c r="R6" s="120" t="s">
        <v>171</v>
      </c>
      <c r="S6" s="121"/>
      <c r="T6" s="121"/>
      <c r="U6" s="121"/>
      <c r="V6" s="122"/>
    </row>
    <row r="7" spans="1:22" ht="25.5" customHeight="1">
      <c r="A7" s="132"/>
      <c r="B7" s="132"/>
      <c r="C7" s="123" t="s">
        <v>188</v>
      </c>
      <c r="D7" s="123" t="s">
        <v>189</v>
      </c>
      <c r="E7" s="43" t="s">
        <v>172</v>
      </c>
      <c r="F7" s="43" t="s">
        <v>173</v>
      </c>
      <c r="G7" s="123" t="s">
        <v>191</v>
      </c>
      <c r="H7" s="123" t="s">
        <v>188</v>
      </c>
      <c r="I7" s="123" t="s">
        <v>192</v>
      </c>
      <c r="J7" s="43" t="s">
        <v>172</v>
      </c>
      <c r="K7" s="43" t="s">
        <v>173</v>
      </c>
      <c r="L7" s="123" t="s">
        <v>191</v>
      </c>
      <c r="M7" s="123" t="s">
        <v>206</v>
      </c>
      <c r="N7" s="123" t="s">
        <v>189</v>
      </c>
      <c r="O7" s="43" t="s">
        <v>174</v>
      </c>
      <c r="P7" s="43" t="s">
        <v>173</v>
      </c>
      <c r="Q7" s="123" t="s">
        <v>191</v>
      </c>
      <c r="R7" s="123" t="s">
        <v>194</v>
      </c>
      <c r="S7" s="123" t="s">
        <v>192</v>
      </c>
      <c r="T7" s="43" t="s">
        <v>172</v>
      </c>
      <c r="U7" s="43" t="s">
        <v>173</v>
      </c>
      <c r="V7" s="123" t="s">
        <v>191</v>
      </c>
    </row>
    <row r="8" spans="1:22" ht="15.75" customHeight="1" thickBot="1">
      <c r="A8" s="133"/>
      <c r="B8" s="133"/>
      <c r="C8" s="124"/>
      <c r="D8" s="124"/>
      <c r="E8" s="44">
        <v>2022</v>
      </c>
      <c r="F8" s="45" t="s">
        <v>190</v>
      </c>
      <c r="G8" s="124"/>
      <c r="H8" s="124"/>
      <c r="I8" s="124"/>
      <c r="J8" s="44">
        <v>2022</v>
      </c>
      <c r="K8" s="45" t="s">
        <v>193</v>
      </c>
      <c r="L8" s="124"/>
      <c r="M8" s="124"/>
      <c r="N8" s="124"/>
      <c r="O8" s="44" t="s">
        <v>178</v>
      </c>
      <c r="P8" s="45" t="s">
        <v>193</v>
      </c>
      <c r="Q8" s="124"/>
      <c r="R8" s="124"/>
      <c r="S8" s="124"/>
      <c r="T8" s="44">
        <v>2022</v>
      </c>
      <c r="U8" s="45">
        <v>2023</v>
      </c>
      <c r="V8" s="124"/>
    </row>
    <row r="9" spans="1:22" ht="16.5" thickBot="1">
      <c r="A9" s="46">
        <v>1</v>
      </c>
      <c r="B9" s="47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44">
        <v>17</v>
      </c>
      <c r="R9" s="44">
        <v>18</v>
      </c>
      <c r="S9" s="44">
        <v>19</v>
      </c>
      <c r="T9" s="44">
        <v>20</v>
      </c>
      <c r="U9" s="44">
        <v>21</v>
      </c>
      <c r="V9" s="44">
        <v>22</v>
      </c>
    </row>
    <row r="10" spans="1:22" ht="56.25">
      <c r="A10" s="128"/>
      <c r="B10" s="48" t="s">
        <v>175</v>
      </c>
      <c r="C10" s="150"/>
      <c r="D10" s="150"/>
      <c r="E10" s="150"/>
      <c r="F10" s="150"/>
      <c r="G10" s="150"/>
      <c r="H10" s="125">
        <v>1623.4</v>
      </c>
      <c r="I10" s="61">
        <v>1520</v>
      </c>
      <c r="J10" s="79">
        <v>1592.96</v>
      </c>
      <c r="K10" s="125">
        <v>1645.6</v>
      </c>
      <c r="L10" s="125">
        <v>1693.38</v>
      </c>
      <c r="M10" s="125">
        <v>1585.6</v>
      </c>
      <c r="N10" s="61">
        <v>1474.2</v>
      </c>
      <c r="O10" s="61">
        <v>1547.16</v>
      </c>
      <c r="P10" s="125">
        <v>1599.8</v>
      </c>
      <c r="Q10" s="125">
        <v>1647.58</v>
      </c>
      <c r="R10" s="125">
        <f>H10-M10</f>
        <v>37.800000000000182</v>
      </c>
      <c r="S10" s="125">
        <f t="shared" ref="S10:V10" si="0">I10-N10</f>
        <v>45.799999999999955</v>
      </c>
      <c r="T10" s="125">
        <f t="shared" si="0"/>
        <v>45.799999999999955</v>
      </c>
      <c r="U10" s="125">
        <f t="shared" si="0"/>
        <v>45.799999999999955</v>
      </c>
      <c r="V10" s="125">
        <f t="shared" si="0"/>
        <v>45.800000000000182</v>
      </c>
    </row>
    <row r="11" spans="1:22" ht="33.75" customHeight="1">
      <c r="A11" s="129"/>
      <c r="B11" s="48" t="s">
        <v>176</v>
      </c>
      <c r="C11" s="151"/>
      <c r="D11" s="151"/>
      <c r="E11" s="151"/>
      <c r="F11" s="151"/>
      <c r="G11" s="151"/>
      <c r="H11" s="126"/>
      <c r="I11" s="62"/>
      <c r="J11" s="80"/>
      <c r="K11" s="126"/>
      <c r="L11" s="126"/>
      <c r="M11" s="126"/>
      <c r="N11" s="62"/>
      <c r="O11" s="62"/>
      <c r="P11" s="126"/>
      <c r="Q11" s="126"/>
      <c r="R11" s="126"/>
      <c r="S11" s="126"/>
      <c r="T11" s="126"/>
      <c r="U11" s="126"/>
      <c r="V11" s="126"/>
    </row>
    <row r="12" spans="1:22" ht="15" customHeight="1">
      <c r="A12" s="129"/>
      <c r="B12" s="48" t="s">
        <v>177</v>
      </c>
      <c r="C12" s="151"/>
      <c r="D12" s="151"/>
      <c r="E12" s="151"/>
      <c r="F12" s="151"/>
      <c r="G12" s="151"/>
      <c r="H12" s="126"/>
      <c r="I12" s="62"/>
      <c r="J12" s="80"/>
      <c r="K12" s="126"/>
      <c r="L12" s="126"/>
      <c r="M12" s="126"/>
      <c r="N12" s="62"/>
      <c r="O12" s="62"/>
      <c r="P12" s="126"/>
      <c r="Q12" s="126"/>
      <c r="R12" s="126"/>
      <c r="S12" s="126"/>
      <c r="T12" s="126"/>
      <c r="U12" s="126"/>
      <c r="V12" s="126"/>
    </row>
    <row r="13" spans="1:22" ht="15.75">
      <c r="A13" s="129"/>
      <c r="B13" s="49"/>
      <c r="C13" s="151"/>
      <c r="D13" s="151"/>
      <c r="E13" s="151"/>
      <c r="F13" s="151"/>
      <c r="G13" s="151"/>
      <c r="H13" s="126"/>
      <c r="I13" s="62"/>
      <c r="J13" s="80"/>
      <c r="K13" s="126"/>
      <c r="L13" s="126"/>
      <c r="M13" s="126"/>
      <c r="N13" s="62"/>
      <c r="O13" s="62"/>
      <c r="P13" s="126"/>
      <c r="Q13" s="126"/>
      <c r="R13" s="126"/>
      <c r="S13" s="126"/>
      <c r="T13" s="126"/>
      <c r="U13" s="126"/>
      <c r="V13" s="126"/>
    </row>
    <row r="14" spans="1:22" ht="15.75">
      <c r="A14" s="129"/>
      <c r="B14" s="49"/>
      <c r="C14" s="151"/>
      <c r="D14" s="151"/>
      <c r="E14" s="151"/>
      <c r="F14" s="151"/>
      <c r="G14" s="151"/>
      <c r="H14" s="126"/>
      <c r="I14" s="62"/>
      <c r="J14" s="80"/>
      <c r="K14" s="126"/>
      <c r="L14" s="126"/>
      <c r="M14" s="126"/>
      <c r="N14" s="62"/>
      <c r="O14" s="62"/>
      <c r="P14" s="126"/>
      <c r="Q14" s="126"/>
      <c r="R14" s="126"/>
      <c r="S14" s="126"/>
      <c r="T14" s="126"/>
      <c r="U14" s="126"/>
      <c r="V14" s="126"/>
    </row>
    <row r="15" spans="1:22" ht="15.75">
      <c r="A15" s="129"/>
      <c r="B15" s="49"/>
      <c r="C15" s="151"/>
      <c r="D15" s="151"/>
      <c r="E15" s="151"/>
      <c r="F15" s="151"/>
      <c r="G15" s="151"/>
      <c r="H15" s="126"/>
      <c r="I15" s="62"/>
      <c r="J15" s="80"/>
      <c r="K15" s="126"/>
      <c r="L15" s="126"/>
      <c r="M15" s="126"/>
      <c r="N15" s="62"/>
      <c r="O15" s="62"/>
      <c r="P15" s="126"/>
      <c r="Q15" s="126"/>
      <c r="R15" s="126"/>
      <c r="S15" s="126"/>
      <c r="T15" s="126"/>
      <c r="U15" s="126"/>
      <c r="V15" s="126"/>
    </row>
    <row r="16" spans="1:22" ht="15.75">
      <c r="A16" s="129"/>
      <c r="B16" s="49"/>
      <c r="C16" s="151"/>
      <c r="D16" s="151"/>
      <c r="E16" s="151"/>
      <c r="F16" s="151"/>
      <c r="G16" s="151"/>
      <c r="H16" s="126"/>
      <c r="I16" s="62"/>
      <c r="J16" s="80"/>
      <c r="K16" s="126"/>
      <c r="L16" s="126"/>
      <c r="M16" s="126"/>
      <c r="N16" s="62"/>
      <c r="O16" s="62"/>
      <c r="P16" s="126"/>
      <c r="Q16" s="126"/>
      <c r="R16" s="126"/>
      <c r="S16" s="126"/>
      <c r="T16" s="126"/>
      <c r="U16" s="126"/>
      <c r="V16" s="126"/>
    </row>
    <row r="17" spans="1:22" ht="15.75">
      <c r="A17" s="129"/>
      <c r="B17" s="49"/>
      <c r="C17" s="151"/>
      <c r="D17" s="151"/>
      <c r="E17" s="151"/>
      <c r="F17" s="151"/>
      <c r="G17" s="151"/>
      <c r="H17" s="126"/>
      <c r="I17" s="62"/>
      <c r="J17" s="80"/>
      <c r="K17" s="126"/>
      <c r="L17" s="126"/>
      <c r="M17" s="126"/>
      <c r="N17" s="62"/>
      <c r="O17" s="62"/>
      <c r="P17" s="126"/>
      <c r="Q17" s="126"/>
      <c r="R17" s="126"/>
      <c r="S17" s="126"/>
      <c r="T17" s="126"/>
      <c r="U17" s="126"/>
      <c r="V17" s="126"/>
    </row>
    <row r="18" spans="1:22" ht="16.5" thickBot="1">
      <c r="A18" s="130"/>
      <c r="B18" s="50"/>
      <c r="C18" s="152"/>
      <c r="D18" s="152"/>
      <c r="E18" s="152"/>
      <c r="F18" s="152"/>
      <c r="G18" s="152"/>
      <c r="H18" s="127"/>
      <c r="I18" s="63"/>
      <c r="J18" s="81"/>
      <c r="K18" s="127"/>
      <c r="L18" s="127"/>
      <c r="M18" s="127"/>
      <c r="N18" s="63"/>
      <c r="O18" s="63"/>
      <c r="P18" s="127"/>
      <c r="Q18" s="127"/>
      <c r="R18" s="127"/>
      <c r="S18" s="127"/>
      <c r="T18" s="127"/>
      <c r="U18" s="127"/>
      <c r="V18" s="127"/>
    </row>
    <row r="19" spans="1:22">
      <c r="A19" s="128"/>
      <c r="B19" s="4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45"/>
      <c r="R19" s="128"/>
      <c r="S19" s="128"/>
      <c r="T19" s="128"/>
      <c r="U19" s="128"/>
      <c r="V19" s="128"/>
    </row>
    <row r="20" spans="1:22" ht="22.5" customHeight="1">
      <c r="A20" s="129"/>
      <c r="B20" s="4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46"/>
      <c r="R20" s="129"/>
      <c r="S20" s="129"/>
      <c r="T20" s="129"/>
      <c r="U20" s="129"/>
      <c r="V20" s="129"/>
    </row>
    <row r="21" spans="1:22" ht="15.75" customHeight="1" thickBot="1">
      <c r="A21" s="130"/>
      <c r="B21" s="51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47"/>
      <c r="R21" s="130"/>
      <c r="S21" s="130"/>
      <c r="T21" s="130"/>
      <c r="U21" s="130"/>
      <c r="V21" s="130"/>
    </row>
    <row r="22" spans="1:22" ht="16.5" thickBot="1">
      <c r="A22" s="52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ht="16.5" thickBot="1">
      <c r="A23" s="5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6.5" thickBot="1">
      <c r="A24" s="52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ht="16.5" thickBot="1">
      <c r="A25" s="143" t="s">
        <v>19</v>
      </c>
      <c r="B25" s="144"/>
      <c r="C25" s="47" t="s">
        <v>74</v>
      </c>
      <c r="D25" s="47" t="s">
        <v>74</v>
      </c>
      <c r="E25" s="47" t="s">
        <v>74</v>
      </c>
      <c r="F25" s="50"/>
      <c r="G25" s="50"/>
      <c r="H25" s="77">
        <f>H10</f>
        <v>1623.4</v>
      </c>
      <c r="I25" s="77">
        <f t="shared" ref="I25:V25" si="1">I10</f>
        <v>1520</v>
      </c>
      <c r="J25" s="77">
        <f t="shared" si="1"/>
        <v>1592.96</v>
      </c>
      <c r="K25" s="77">
        <f t="shared" si="1"/>
        <v>1645.6</v>
      </c>
      <c r="L25" s="77">
        <f t="shared" si="1"/>
        <v>1693.38</v>
      </c>
      <c r="M25" s="77">
        <f t="shared" si="1"/>
        <v>1585.6</v>
      </c>
      <c r="N25" s="77">
        <f t="shared" si="1"/>
        <v>1474.2</v>
      </c>
      <c r="O25" s="77">
        <f t="shared" si="1"/>
        <v>1547.16</v>
      </c>
      <c r="P25" s="77">
        <f t="shared" si="1"/>
        <v>1599.8</v>
      </c>
      <c r="Q25" s="77">
        <f t="shared" si="1"/>
        <v>1647.58</v>
      </c>
      <c r="R25" s="77">
        <f t="shared" si="1"/>
        <v>37.800000000000182</v>
      </c>
      <c r="S25" s="77">
        <f t="shared" si="1"/>
        <v>45.799999999999955</v>
      </c>
      <c r="T25" s="77">
        <f t="shared" si="1"/>
        <v>45.799999999999955</v>
      </c>
      <c r="U25" s="77">
        <f t="shared" si="1"/>
        <v>45.799999999999955</v>
      </c>
      <c r="V25" s="77">
        <f t="shared" si="1"/>
        <v>45.800000000000182</v>
      </c>
    </row>
    <row r="26" spans="1:22" ht="15.75">
      <c r="A26" s="42"/>
    </row>
    <row r="27" spans="1:22" ht="15.75">
      <c r="A27" s="42"/>
    </row>
    <row r="28" spans="1:22" ht="15.75">
      <c r="A28" s="42"/>
    </row>
  </sheetData>
  <mergeCells count="61">
    <mergeCell ref="A2:V2"/>
    <mergeCell ref="A3:V3"/>
    <mergeCell ref="G19:G21"/>
    <mergeCell ref="G10:G18"/>
    <mergeCell ref="U19:U21"/>
    <mergeCell ref="V19:V21"/>
    <mergeCell ref="S19:S21"/>
    <mergeCell ref="T19:T21"/>
    <mergeCell ref="A10:A18"/>
    <mergeCell ref="C10:C18"/>
    <mergeCell ref="D10:D18"/>
    <mergeCell ref="E10:E18"/>
    <mergeCell ref="F10:F18"/>
    <mergeCell ref="V10:V18"/>
    <mergeCell ref="Q10:Q18"/>
    <mergeCell ref="R10:R18"/>
    <mergeCell ref="A25:B25"/>
    <mergeCell ref="O19:O21"/>
    <mergeCell ref="P19:P21"/>
    <mergeCell ref="Q19:Q21"/>
    <mergeCell ref="R19:R21"/>
    <mergeCell ref="I19:I21"/>
    <mergeCell ref="J19:J21"/>
    <mergeCell ref="K19:K21"/>
    <mergeCell ref="L19:L21"/>
    <mergeCell ref="M19:M21"/>
    <mergeCell ref="A19:A21"/>
    <mergeCell ref="C19:C21"/>
    <mergeCell ref="D19:D21"/>
    <mergeCell ref="E19:E21"/>
    <mergeCell ref="F19:F21"/>
    <mergeCell ref="S10:S18"/>
    <mergeCell ref="H19:H21"/>
    <mergeCell ref="P10:P18"/>
    <mergeCell ref="M10:M18"/>
    <mergeCell ref="H10:H18"/>
    <mergeCell ref="K10:K18"/>
    <mergeCell ref="L10:L18"/>
    <mergeCell ref="T10:T18"/>
    <mergeCell ref="U10:U18"/>
    <mergeCell ref="N19:N21"/>
    <mergeCell ref="A5:A8"/>
    <mergeCell ref="B5:B8"/>
    <mergeCell ref="C5:G5"/>
    <mergeCell ref="H5:L6"/>
    <mergeCell ref="M5:Q6"/>
    <mergeCell ref="G7:G8"/>
    <mergeCell ref="H7:H8"/>
    <mergeCell ref="I7:I8"/>
    <mergeCell ref="L7:L8"/>
    <mergeCell ref="Q7:Q8"/>
    <mergeCell ref="M7:M8"/>
    <mergeCell ref="N7:N8"/>
    <mergeCell ref="R5:V5"/>
    <mergeCell ref="C6:G6"/>
    <mergeCell ref="R6:V6"/>
    <mergeCell ref="C7:C8"/>
    <mergeCell ref="D7:D8"/>
    <mergeCell ref="R7:R8"/>
    <mergeCell ref="S7:S8"/>
    <mergeCell ref="V7:V8"/>
  </mergeCells>
  <hyperlinks>
    <hyperlink ref="C5" location="Par342" display="Par342"/>
    <hyperlink ref="M5" location="Par344" display="Par344"/>
  </hyperlink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6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K26" sqref="K26"/>
    </sheetView>
  </sheetViews>
  <sheetFormatPr defaultRowHeight="15"/>
  <cols>
    <col min="1" max="1" width="45.85546875" customWidth="1"/>
    <col min="2" max="2" width="11.42578125" customWidth="1"/>
    <col min="3" max="3" width="12.28515625" customWidth="1"/>
    <col min="4" max="5" width="8.85546875" customWidth="1"/>
    <col min="6" max="6" width="9.5703125" customWidth="1"/>
    <col min="7" max="7" width="11.7109375" customWidth="1"/>
    <col min="8" max="8" width="10.140625" customWidth="1"/>
    <col min="9" max="9" width="9.140625" customWidth="1"/>
    <col min="10" max="10" width="13.140625" customWidth="1"/>
    <col min="11" max="11" width="9.42578125" bestFit="1" customWidth="1"/>
  </cols>
  <sheetData>
    <row r="1" spans="1:11" ht="15.75">
      <c r="A1" s="2"/>
      <c r="B1" s="2"/>
      <c r="C1" s="2"/>
      <c r="D1" s="2"/>
      <c r="E1" s="2"/>
      <c r="H1" s="2" t="s">
        <v>0</v>
      </c>
      <c r="I1" s="2"/>
      <c r="K1" s="2"/>
    </row>
    <row r="2" spans="1:11" ht="15.75">
      <c r="A2" s="2"/>
      <c r="B2" s="2"/>
      <c r="C2" s="2"/>
      <c r="D2" s="2"/>
      <c r="E2" s="2"/>
      <c r="H2" s="7" t="s">
        <v>4</v>
      </c>
      <c r="I2" s="2"/>
      <c r="K2" s="8"/>
    </row>
    <row r="3" spans="1:11" ht="15.75">
      <c r="A3" s="2"/>
      <c r="B3" s="2"/>
      <c r="C3" s="2"/>
      <c r="D3" s="2"/>
      <c r="E3" s="2"/>
      <c r="H3" s="2" t="s">
        <v>1</v>
      </c>
      <c r="I3" s="2"/>
      <c r="K3" s="2"/>
    </row>
    <row r="4" spans="1:11" ht="15.75">
      <c r="A4" s="2"/>
      <c r="B4" s="2"/>
      <c r="C4" s="2"/>
      <c r="D4" s="2"/>
      <c r="E4" s="2"/>
      <c r="H4" s="9" t="s">
        <v>2</v>
      </c>
      <c r="I4" s="2"/>
      <c r="K4" s="9"/>
    </row>
    <row r="5" spans="1:11" ht="14.25" customHeight="1">
      <c r="A5" s="2"/>
      <c r="B5" s="2"/>
      <c r="C5" s="2"/>
      <c r="D5" s="2"/>
      <c r="E5" s="2"/>
      <c r="H5" s="2" t="s">
        <v>3</v>
      </c>
      <c r="I5" s="2"/>
      <c r="K5" s="2"/>
    </row>
    <row r="6" spans="1:11" ht="15.75" hidden="1">
      <c r="A6" s="2"/>
      <c r="B6" s="2"/>
      <c r="C6" s="2"/>
      <c r="D6" s="2"/>
      <c r="E6" s="2"/>
      <c r="F6" s="2"/>
      <c r="G6" s="2"/>
      <c r="I6" s="2"/>
      <c r="J6" s="2"/>
      <c r="K6" s="2"/>
    </row>
    <row r="7" spans="1:11" ht="15.75" hidden="1">
      <c r="A7" s="2"/>
      <c r="B7" s="2"/>
      <c r="C7" s="2"/>
      <c r="D7" s="2"/>
      <c r="E7" s="2"/>
      <c r="F7" s="2"/>
      <c r="G7" s="2"/>
      <c r="I7" s="2"/>
      <c r="J7" s="2"/>
      <c r="K7" s="2"/>
    </row>
    <row r="8" spans="1:11" ht="14.25" customHeight="1">
      <c r="A8" s="2"/>
      <c r="B8" s="2" t="s">
        <v>5</v>
      </c>
      <c r="C8" s="2"/>
      <c r="E8" s="2"/>
      <c r="F8" s="2"/>
      <c r="G8" s="2"/>
      <c r="H8" s="2"/>
      <c r="I8" s="2"/>
      <c r="J8" s="156" t="s">
        <v>187</v>
      </c>
      <c r="K8" s="156"/>
    </row>
    <row r="9" spans="1:11" ht="15.75" hidden="1">
      <c r="A9" s="2"/>
      <c r="B9" s="2" t="s">
        <v>6</v>
      </c>
      <c r="C9" s="2"/>
      <c r="E9" s="2"/>
      <c r="F9" s="2"/>
      <c r="G9" s="2"/>
      <c r="H9" s="2"/>
      <c r="I9" s="2"/>
      <c r="J9" s="2"/>
      <c r="K9" s="2"/>
    </row>
    <row r="10" spans="1:11" ht="15.75" hidden="1">
      <c r="A10" s="2"/>
      <c r="B10" s="2"/>
      <c r="C10" s="2"/>
      <c r="E10" s="2"/>
      <c r="F10" s="2"/>
      <c r="G10" s="2"/>
      <c r="H10" s="2"/>
      <c r="I10" s="2"/>
      <c r="J10" s="2"/>
      <c r="K10" s="2"/>
    </row>
    <row r="11" spans="1:11" ht="15.6" customHeight="1">
      <c r="A11" s="155" t="s">
        <v>7</v>
      </c>
      <c r="B11" s="154" t="s">
        <v>195</v>
      </c>
      <c r="C11" s="154" t="s">
        <v>196</v>
      </c>
      <c r="D11" s="155" t="s">
        <v>197</v>
      </c>
      <c r="E11" s="155"/>
      <c r="F11" s="155"/>
      <c r="G11" s="155"/>
      <c r="H11" s="155" t="s">
        <v>25</v>
      </c>
      <c r="I11" s="155"/>
      <c r="J11" s="157" t="s">
        <v>179</v>
      </c>
      <c r="K11" s="157" t="s">
        <v>198</v>
      </c>
    </row>
    <row r="12" spans="1:11" ht="14.45" customHeight="1">
      <c r="A12" s="155"/>
      <c r="B12" s="154"/>
      <c r="C12" s="154"/>
      <c r="D12" s="153" t="s">
        <v>21</v>
      </c>
      <c r="E12" s="153" t="s">
        <v>22</v>
      </c>
      <c r="F12" s="153" t="s">
        <v>23</v>
      </c>
      <c r="G12" s="153" t="s">
        <v>24</v>
      </c>
      <c r="H12" s="153" t="s">
        <v>26</v>
      </c>
      <c r="I12" s="153" t="s">
        <v>27</v>
      </c>
      <c r="J12" s="158"/>
      <c r="K12" s="158"/>
    </row>
    <row r="13" spans="1:11" ht="14.45" customHeight="1">
      <c r="A13" s="155"/>
      <c r="B13" s="154"/>
      <c r="C13" s="154"/>
      <c r="D13" s="153"/>
      <c r="E13" s="153"/>
      <c r="F13" s="153"/>
      <c r="G13" s="153"/>
      <c r="H13" s="153"/>
      <c r="I13" s="153"/>
      <c r="J13" s="158"/>
      <c r="K13" s="158"/>
    </row>
    <row r="14" spans="1:11" ht="82.9" customHeight="1">
      <c r="A14" s="155"/>
      <c r="B14" s="154"/>
      <c r="C14" s="154"/>
      <c r="D14" s="153"/>
      <c r="E14" s="153"/>
      <c r="F14" s="153"/>
      <c r="G14" s="153"/>
      <c r="H14" s="153"/>
      <c r="I14" s="153"/>
      <c r="J14" s="159"/>
      <c r="K14" s="159"/>
    </row>
    <row r="15" spans="1:11" ht="15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10">
        <v>8</v>
      </c>
      <c r="I15" s="10">
        <v>9</v>
      </c>
      <c r="J15" s="4">
        <v>10</v>
      </c>
      <c r="K15" s="4">
        <v>11</v>
      </c>
    </row>
    <row r="16" spans="1:11" ht="31.5">
      <c r="A16" s="6" t="s">
        <v>8</v>
      </c>
      <c r="B16" s="84">
        <f>B18+B19+B22+B24+B25+B26+B27+B28+B29+B54</f>
        <v>1585.6010000000003</v>
      </c>
      <c r="C16" s="84">
        <f t="shared" ref="C16:G16" si="0">C18+C19+C22+C24+C25+C26+C27+C28+C29+C54</f>
        <v>1474.1960000000001</v>
      </c>
      <c r="D16" s="84">
        <f t="shared" si="0"/>
        <v>361.1</v>
      </c>
      <c r="E16" s="84">
        <f t="shared" si="0"/>
        <v>713.2</v>
      </c>
      <c r="F16" s="84">
        <f t="shared" si="0"/>
        <v>1105.3</v>
      </c>
      <c r="G16" s="84">
        <f t="shared" si="0"/>
        <v>1547.16</v>
      </c>
      <c r="H16" s="84">
        <f>G16/B16*100</f>
        <v>97.575619591561789</v>
      </c>
      <c r="I16" s="84">
        <f>G16/C16*100</f>
        <v>104.94940971214139</v>
      </c>
      <c r="J16" s="84">
        <f t="shared" ref="J16:K16" si="1">J18+J19+J22+J24+J25+J26+J27+J28+J29+J54</f>
        <v>1599.8000000000002</v>
      </c>
      <c r="K16" s="84">
        <f t="shared" si="1"/>
        <v>1647.5800000000002</v>
      </c>
    </row>
    <row r="17" spans="1:11" ht="23.25" customHeight="1">
      <c r="A17" s="4" t="s">
        <v>9</v>
      </c>
      <c r="B17" s="94"/>
      <c r="C17" s="94"/>
      <c r="D17" s="94"/>
      <c r="E17" s="94"/>
      <c r="F17" s="95"/>
      <c r="G17" s="95"/>
      <c r="H17" s="94"/>
      <c r="I17" s="94"/>
      <c r="J17" s="94" t="s">
        <v>160</v>
      </c>
      <c r="K17" s="94"/>
    </row>
    <row r="18" spans="1:11" ht="15.75">
      <c r="A18" s="6" t="s">
        <v>10</v>
      </c>
      <c r="B18" s="84">
        <v>795.1</v>
      </c>
      <c r="C18" s="83">
        <v>825.8</v>
      </c>
      <c r="D18" s="84">
        <v>213</v>
      </c>
      <c r="E18" s="84">
        <v>425</v>
      </c>
      <c r="F18" s="83">
        <v>638</v>
      </c>
      <c r="G18" s="93">
        <v>893</v>
      </c>
      <c r="H18" s="84">
        <f>G18/B18*100</f>
        <v>112.31291661426235</v>
      </c>
      <c r="I18" s="84">
        <f t="shared" ref="I18:I24" si="2">G18/C18*100</f>
        <v>108.13756357471543</v>
      </c>
      <c r="J18" s="96">
        <v>910</v>
      </c>
      <c r="K18" s="96">
        <v>928</v>
      </c>
    </row>
    <row r="19" spans="1:11" ht="15" customHeight="1">
      <c r="A19" s="6" t="s">
        <v>11</v>
      </c>
      <c r="B19" s="84">
        <v>254.4</v>
      </c>
      <c r="C19" s="83">
        <v>261.39</v>
      </c>
      <c r="D19" s="84">
        <v>65</v>
      </c>
      <c r="E19" s="84">
        <v>130</v>
      </c>
      <c r="F19" s="83">
        <v>195</v>
      </c>
      <c r="G19" s="93">
        <v>273.45999999999998</v>
      </c>
      <c r="H19" s="84">
        <f>G19/B19*100</f>
        <v>107.49213836477986</v>
      </c>
      <c r="I19" s="84">
        <f>G19/C19*100</f>
        <v>104.61762117908107</v>
      </c>
      <c r="J19" s="83">
        <v>278.45999999999998</v>
      </c>
      <c r="K19" s="83">
        <v>283.97000000000003</v>
      </c>
    </row>
    <row r="20" spans="1:11" ht="16.5" hidden="1" customHeight="1">
      <c r="A20" s="18" t="s">
        <v>139</v>
      </c>
      <c r="B20" s="94">
        <v>0</v>
      </c>
      <c r="C20" s="95">
        <v>0</v>
      </c>
      <c r="D20" s="84">
        <v>0</v>
      </c>
      <c r="E20" s="84">
        <v>0</v>
      </c>
      <c r="F20" s="83">
        <v>0</v>
      </c>
      <c r="G20" s="93">
        <v>0</v>
      </c>
      <c r="H20" s="84" t="e">
        <f t="shared" ref="H20:H24" si="3">G20/B20*100</f>
        <v>#DIV/0!</v>
      </c>
      <c r="I20" s="84" t="e">
        <f t="shared" si="2"/>
        <v>#DIV/0!</v>
      </c>
      <c r="J20" s="84">
        <v>0</v>
      </c>
      <c r="K20" s="84">
        <v>0</v>
      </c>
    </row>
    <row r="21" spans="1:11" ht="18" hidden="1" customHeight="1">
      <c r="A21" s="6" t="s">
        <v>12</v>
      </c>
      <c r="B21" s="95">
        <v>0</v>
      </c>
      <c r="C21" s="94">
        <v>0</v>
      </c>
      <c r="D21" s="84">
        <v>0</v>
      </c>
      <c r="E21" s="84">
        <v>0</v>
      </c>
      <c r="F21" s="84">
        <v>0</v>
      </c>
      <c r="G21" s="96">
        <v>0</v>
      </c>
      <c r="H21" s="84" t="e">
        <f t="shared" si="3"/>
        <v>#DIV/0!</v>
      </c>
      <c r="I21" s="84" t="e">
        <f t="shared" si="2"/>
        <v>#DIV/0!</v>
      </c>
      <c r="J21" s="84">
        <v>0</v>
      </c>
      <c r="K21" s="84">
        <v>0</v>
      </c>
    </row>
    <row r="22" spans="1:11" ht="14.25" customHeight="1">
      <c r="A22" s="6" t="s">
        <v>13</v>
      </c>
      <c r="B22" s="84">
        <v>40.5</v>
      </c>
      <c r="C22" s="84">
        <v>40.5</v>
      </c>
      <c r="D22" s="84">
        <v>10.1</v>
      </c>
      <c r="E22" s="84">
        <v>20.2</v>
      </c>
      <c r="F22" s="84">
        <v>30.3</v>
      </c>
      <c r="G22" s="96">
        <v>40.5</v>
      </c>
      <c r="H22" s="84">
        <f t="shared" si="3"/>
        <v>100</v>
      </c>
      <c r="I22" s="84">
        <f t="shared" si="2"/>
        <v>100</v>
      </c>
      <c r="J22" s="84">
        <v>40.5</v>
      </c>
      <c r="K22" s="84">
        <v>40.5</v>
      </c>
    </row>
    <row r="23" spans="1:11" ht="31.5" hidden="1">
      <c r="A23" s="6" t="s">
        <v>14</v>
      </c>
      <c r="B23" s="94">
        <v>0</v>
      </c>
      <c r="C23" s="95">
        <v>0</v>
      </c>
      <c r="D23" s="83">
        <v>0</v>
      </c>
      <c r="E23" s="83">
        <v>0</v>
      </c>
      <c r="F23" s="83">
        <v>0</v>
      </c>
      <c r="G23" s="93">
        <v>0</v>
      </c>
      <c r="H23" s="84" t="e">
        <f t="shared" si="3"/>
        <v>#DIV/0!</v>
      </c>
      <c r="I23" s="84" t="e">
        <f t="shared" si="2"/>
        <v>#DIV/0!</v>
      </c>
      <c r="J23" s="84">
        <v>0</v>
      </c>
      <c r="K23" s="84">
        <v>0</v>
      </c>
    </row>
    <row r="24" spans="1:11" ht="15.75">
      <c r="A24" s="6" t="s">
        <v>15</v>
      </c>
      <c r="B24" s="83">
        <v>41.860999999999997</v>
      </c>
      <c r="C24" s="83">
        <v>18.899999999999999</v>
      </c>
      <c r="D24" s="83">
        <v>5</v>
      </c>
      <c r="E24" s="83">
        <v>10</v>
      </c>
      <c r="F24" s="83">
        <v>15</v>
      </c>
      <c r="G24" s="93">
        <v>20</v>
      </c>
      <c r="H24" s="84">
        <f t="shared" si="3"/>
        <v>47.777167291751276</v>
      </c>
      <c r="I24" s="84">
        <f t="shared" si="2"/>
        <v>105.82010582010584</v>
      </c>
      <c r="J24" s="84">
        <v>21</v>
      </c>
      <c r="K24" s="84">
        <v>22</v>
      </c>
    </row>
    <row r="25" spans="1:11" ht="15.75">
      <c r="A25" s="6" t="s">
        <v>16</v>
      </c>
      <c r="B25" s="88">
        <v>315.74</v>
      </c>
      <c r="C25" s="85">
        <v>195.68</v>
      </c>
      <c r="D25" s="85">
        <v>39</v>
      </c>
      <c r="E25" s="85">
        <v>70</v>
      </c>
      <c r="F25" s="85">
        <v>139</v>
      </c>
      <c r="G25" s="97">
        <v>199</v>
      </c>
      <c r="H25" s="85">
        <f>G25/B25*100</f>
        <v>63.026540824729203</v>
      </c>
      <c r="I25" s="85">
        <f>G25/C25*100</f>
        <v>101.69664758789861</v>
      </c>
      <c r="J25" s="97">
        <v>213</v>
      </c>
      <c r="K25" s="97">
        <v>232</v>
      </c>
    </row>
    <row r="26" spans="1:11" ht="15.75">
      <c r="A26" s="40" t="s">
        <v>161</v>
      </c>
      <c r="B26" s="85">
        <v>25.7</v>
      </c>
      <c r="C26" s="85">
        <v>25.725999999999999</v>
      </c>
      <c r="D26" s="85">
        <v>6.25</v>
      </c>
      <c r="E26" s="85">
        <v>12.5</v>
      </c>
      <c r="F26" s="85">
        <v>18.75</v>
      </c>
      <c r="G26" s="97">
        <v>25</v>
      </c>
      <c r="H26" s="85">
        <f>G26/B26*100</f>
        <v>97.276264591439684</v>
      </c>
      <c r="I26" s="85">
        <f>G26/C26*100</f>
        <v>97.177952266189848</v>
      </c>
      <c r="J26" s="85">
        <v>14</v>
      </c>
      <c r="K26" s="85">
        <v>14.2</v>
      </c>
    </row>
    <row r="27" spans="1:11" ht="15.75">
      <c r="A27" s="6" t="s">
        <v>17</v>
      </c>
      <c r="B27" s="84">
        <v>33.700000000000003</v>
      </c>
      <c r="C27" s="84">
        <v>34</v>
      </c>
      <c r="D27" s="84">
        <v>8.75</v>
      </c>
      <c r="E27" s="84">
        <v>17.5</v>
      </c>
      <c r="F27" s="84">
        <v>26.25</v>
      </c>
      <c r="G27" s="96">
        <v>35</v>
      </c>
      <c r="H27" s="84">
        <f>G27/B27*100</f>
        <v>103.85756676557862</v>
      </c>
      <c r="I27" s="84">
        <f>G27/C27*100</f>
        <v>102.94117647058823</v>
      </c>
      <c r="J27" s="84">
        <v>36.64</v>
      </c>
      <c r="K27" s="84">
        <v>37.71</v>
      </c>
    </row>
    <row r="28" spans="1:11" ht="15.75">
      <c r="A28" s="6" t="s">
        <v>18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96">
        <v>0</v>
      </c>
      <c r="H28" s="84">
        <v>0</v>
      </c>
      <c r="I28" s="84">
        <v>0</v>
      </c>
      <c r="J28" s="84">
        <f>G28</f>
        <v>0</v>
      </c>
      <c r="K28" s="84">
        <f>J28</f>
        <v>0</v>
      </c>
    </row>
    <row r="29" spans="1:11" ht="20.25" customHeight="1">
      <c r="A29" s="113" t="s">
        <v>208</v>
      </c>
      <c r="B29" s="94">
        <v>8.1999999999999993</v>
      </c>
      <c r="C29" s="94">
        <v>4.2</v>
      </c>
      <c r="D29" s="94">
        <v>0</v>
      </c>
      <c r="E29" s="94">
        <v>0</v>
      </c>
      <c r="F29" s="94">
        <v>0</v>
      </c>
      <c r="G29" s="94">
        <v>4.2</v>
      </c>
      <c r="H29" s="94">
        <v>100</v>
      </c>
      <c r="I29" s="94">
        <v>100</v>
      </c>
      <c r="J29" s="94">
        <v>4.2</v>
      </c>
      <c r="K29" s="94">
        <v>4.2</v>
      </c>
    </row>
    <row r="30" spans="1:11" ht="1.5" hidden="1" customHeight="1">
      <c r="A30" s="6" t="s">
        <v>28</v>
      </c>
      <c r="B30" s="98"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 t="e">
        <f>G30/B30*100</f>
        <v>#DIV/0!</v>
      </c>
      <c r="I30" s="94" t="e">
        <f t="shared" ref="I30:I44" si="4">G30/C30*100</f>
        <v>#DIV/0!</v>
      </c>
      <c r="J30" s="94">
        <v>0</v>
      </c>
      <c r="K30" s="94">
        <v>0</v>
      </c>
    </row>
    <row r="31" spans="1:11" ht="15.75" hidden="1">
      <c r="A31" s="23" t="s">
        <v>144</v>
      </c>
      <c r="B31" s="98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 t="e">
        <f>G31/B31*100</f>
        <v>#DIV/0!</v>
      </c>
      <c r="I31" s="94" t="e">
        <f t="shared" si="4"/>
        <v>#DIV/0!</v>
      </c>
      <c r="J31" s="94">
        <v>0</v>
      </c>
      <c r="K31" s="94">
        <v>0</v>
      </c>
    </row>
    <row r="32" spans="1:11" ht="31.5" hidden="1">
      <c r="A32" s="24" t="s">
        <v>145</v>
      </c>
      <c r="B32" s="99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 t="e">
        <f>G32/B32*100</f>
        <v>#DIV/0!</v>
      </c>
      <c r="I32" s="94" t="e">
        <f t="shared" si="4"/>
        <v>#DIV/0!</v>
      </c>
      <c r="J32" s="94">
        <v>0</v>
      </c>
      <c r="K32" s="94">
        <v>0</v>
      </c>
    </row>
    <row r="33" spans="1:11" ht="31.5" hidden="1">
      <c r="A33" s="6" t="s">
        <v>29</v>
      </c>
      <c r="B33" s="98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 t="e">
        <f t="shared" ref="H33:H41" si="5">G33/B33*100</f>
        <v>#DIV/0!</v>
      </c>
      <c r="I33" s="94" t="e">
        <f t="shared" si="4"/>
        <v>#DIV/0!</v>
      </c>
      <c r="J33" s="94">
        <v>0</v>
      </c>
      <c r="K33" s="94">
        <v>0</v>
      </c>
    </row>
    <row r="34" spans="1:11" ht="63" hidden="1">
      <c r="A34" s="24" t="s">
        <v>147</v>
      </c>
      <c r="B34" s="99">
        <v>0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 t="e">
        <f>G34/B34*100</f>
        <v>#DIV/0!</v>
      </c>
      <c r="I34" s="94" t="e">
        <f t="shared" si="4"/>
        <v>#DIV/0!</v>
      </c>
      <c r="J34" s="94">
        <v>0</v>
      </c>
      <c r="K34" s="94">
        <v>0</v>
      </c>
    </row>
    <row r="35" spans="1:11" ht="15.75" hidden="1">
      <c r="A35" s="6" t="s">
        <v>30</v>
      </c>
      <c r="B35" s="98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 t="e">
        <f t="shared" si="5"/>
        <v>#DIV/0!</v>
      </c>
      <c r="I35" s="94" t="e">
        <f t="shared" si="4"/>
        <v>#DIV/0!</v>
      </c>
      <c r="J35" s="94">
        <f t="shared" ref="J35" si="6">G35</f>
        <v>0</v>
      </c>
      <c r="K35" s="94">
        <f t="shared" ref="K35" si="7">J35</f>
        <v>0</v>
      </c>
    </row>
    <row r="36" spans="1:11" ht="15.75">
      <c r="A36" s="112" t="s">
        <v>210</v>
      </c>
      <c r="B36" s="98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5.75">
      <c r="A37" s="6" t="s">
        <v>31</v>
      </c>
      <c r="B37" s="91">
        <v>42.6</v>
      </c>
      <c r="C37" s="84">
        <v>43</v>
      </c>
      <c r="D37" s="84">
        <v>7</v>
      </c>
      <c r="E37" s="84">
        <v>13</v>
      </c>
      <c r="F37" s="84">
        <v>20</v>
      </c>
      <c r="G37" s="96">
        <v>27</v>
      </c>
      <c r="H37" s="84">
        <f>G37/B37*100</f>
        <v>63.380281690140841</v>
      </c>
      <c r="I37" s="84">
        <f>G37/C37*100</f>
        <v>62.790697674418603</v>
      </c>
      <c r="J37" s="84">
        <v>50</v>
      </c>
      <c r="K37" s="84">
        <v>50</v>
      </c>
    </row>
    <row r="38" spans="1:11" ht="31.5" hidden="1">
      <c r="A38" s="6" t="s">
        <v>32</v>
      </c>
      <c r="B38" s="100">
        <v>0</v>
      </c>
      <c r="C38" s="94">
        <v>0</v>
      </c>
      <c r="D38" s="84">
        <v>0</v>
      </c>
      <c r="E38" s="84">
        <v>0</v>
      </c>
      <c r="F38" s="84">
        <v>0</v>
      </c>
      <c r="G38" s="96">
        <v>0</v>
      </c>
      <c r="H38" s="84" t="e">
        <f t="shared" si="5"/>
        <v>#DIV/0!</v>
      </c>
      <c r="I38" s="84" t="e">
        <f t="shared" si="4"/>
        <v>#DIV/0!</v>
      </c>
      <c r="J38" s="84">
        <v>0</v>
      </c>
      <c r="K38" s="84">
        <v>0</v>
      </c>
    </row>
    <row r="39" spans="1:11" ht="15" hidden="1" customHeight="1">
      <c r="A39" s="20" t="s">
        <v>33</v>
      </c>
      <c r="B39" s="99">
        <v>0</v>
      </c>
      <c r="C39" s="101">
        <v>0</v>
      </c>
      <c r="D39" s="85" t="s">
        <v>68</v>
      </c>
      <c r="E39" s="85" t="s">
        <v>68</v>
      </c>
      <c r="F39" s="85" t="s">
        <v>68</v>
      </c>
      <c r="G39" s="97"/>
      <c r="H39" s="85" t="s">
        <v>68</v>
      </c>
      <c r="I39" s="85" t="s">
        <v>68</v>
      </c>
      <c r="J39" s="85" t="s">
        <v>68</v>
      </c>
      <c r="K39" s="85" t="s">
        <v>68</v>
      </c>
    </row>
    <row r="40" spans="1:11" ht="0.75" hidden="1" customHeight="1">
      <c r="A40" s="25" t="s">
        <v>146</v>
      </c>
      <c r="B40" s="99"/>
      <c r="C40" s="99" t="s">
        <v>68</v>
      </c>
      <c r="D40" s="85" t="s">
        <v>68</v>
      </c>
      <c r="E40" s="85" t="s">
        <v>68</v>
      </c>
      <c r="F40" s="85" t="s">
        <v>68</v>
      </c>
      <c r="G40" s="97" t="s">
        <v>68</v>
      </c>
      <c r="H40" s="85" t="s">
        <v>68</v>
      </c>
      <c r="I40" s="85" t="s">
        <v>68</v>
      </c>
      <c r="J40" s="85" t="s">
        <v>68</v>
      </c>
      <c r="K40" s="85" t="s">
        <v>68</v>
      </c>
    </row>
    <row r="41" spans="1:11" ht="13.5" hidden="1" customHeight="1">
      <c r="A41" s="6" t="s">
        <v>34</v>
      </c>
      <c r="B41" s="100">
        <v>0</v>
      </c>
      <c r="C41" s="94">
        <v>0</v>
      </c>
      <c r="D41" s="84">
        <v>0</v>
      </c>
      <c r="E41" s="84">
        <v>0</v>
      </c>
      <c r="F41" s="84">
        <v>0</v>
      </c>
      <c r="G41" s="96">
        <v>0</v>
      </c>
      <c r="H41" s="84" t="e">
        <f t="shared" si="5"/>
        <v>#DIV/0!</v>
      </c>
      <c r="I41" s="84" t="e">
        <f t="shared" si="4"/>
        <v>#DIV/0!</v>
      </c>
      <c r="J41" s="84">
        <f t="shared" ref="J41:J45" si="8">G41</f>
        <v>0</v>
      </c>
      <c r="K41" s="84">
        <f t="shared" ref="K41:K53" si="9">J41</f>
        <v>0</v>
      </c>
    </row>
    <row r="42" spans="1:11" ht="14.25" customHeight="1">
      <c r="A42" s="40" t="s">
        <v>162</v>
      </c>
      <c r="B42" s="102">
        <v>24.9</v>
      </c>
      <c r="C42" s="84">
        <v>25</v>
      </c>
      <c r="D42" s="84">
        <v>7</v>
      </c>
      <c r="E42" s="84">
        <v>15</v>
      </c>
      <c r="F42" s="84">
        <v>23</v>
      </c>
      <c r="G42" s="96">
        <v>30</v>
      </c>
      <c r="H42" s="84">
        <f>G42/B42*100</f>
        <v>120.48192771084338</v>
      </c>
      <c r="I42" s="84">
        <f t="shared" si="4"/>
        <v>120</v>
      </c>
      <c r="J42" s="96">
        <v>32</v>
      </c>
      <c r="K42" s="96">
        <v>35</v>
      </c>
    </row>
    <row r="43" spans="1:11" ht="15.75" hidden="1" customHeight="1">
      <c r="A43" s="27" t="s">
        <v>150</v>
      </c>
      <c r="B43" s="99">
        <v>0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4"/>
      <c r="I43" s="94"/>
      <c r="J43" s="94">
        <v>0</v>
      </c>
      <c r="K43" s="94">
        <v>0</v>
      </c>
    </row>
    <row r="44" spans="1:11" ht="24.75" hidden="1" customHeight="1">
      <c r="A44" s="40"/>
      <c r="B44" s="101">
        <v>0</v>
      </c>
      <c r="C44" s="101">
        <v>4</v>
      </c>
      <c r="D44" s="101">
        <v>0</v>
      </c>
      <c r="E44" s="101">
        <v>0</v>
      </c>
      <c r="F44" s="101">
        <v>0</v>
      </c>
      <c r="G44" s="101">
        <v>0</v>
      </c>
      <c r="H44" s="103"/>
      <c r="I44" s="103">
        <f t="shared" si="4"/>
        <v>0</v>
      </c>
      <c r="J44" s="103">
        <v>0</v>
      </c>
      <c r="K44" s="103">
        <v>0</v>
      </c>
    </row>
    <row r="45" spans="1:11" ht="15.75" hidden="1">
      <c r="A45" s="6" t="s">
        <v>35</v>
      </c>
      <c r="B45" s="98">
        <v>0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 t="e">
        <f>G45/B45*100</f>
        <v>#DIV/0!</v>
      </c>
      <c r="I45" s="94" t="e">
        <f t="shared" ref="I45:I52" si="10">G45/C45*100</f>
        <v>#DIV/0!</v>
      </c>
      <c r="J45" s="94">
        <f t="shared" si="8"/>
        <v>0</v>
      </c>
      <c r="K45" s="94">
        <f t="shared" si="9"/>
        <v>0</v>
      </c>
    </row>
    <row r="46" spans="1:11" ht="31.5" hidden="1">
      <c r="A46" s="6" t="s">
        <v>36</v>
      </c>
      <c r="B46" s="100">
        <v>0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 t="e">
        <f>G46/B46*100</f>
        <v>#DIV/0!</v>
      </c>
      <c r="I46" s="94" t="e">
        <f t="shared" si="10"/>
        <v>#DIV/0!</v>
      </c>
      <c r="J46" s="94">
        <v>0</v>
      </c>
      <c r="K46" s="94">
        <v>0</v>
      </c>
    </row>
    <row r="47" spans="1:11" ht="15.75" hidden="1">
      <c r="A47" s="6" t="s">
        <v>37</v>
      </c>
      <c r="B47" s="98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 t="e">
        <f>G47/B47*100</f>
        <v>#DIV/0!</v>
      </c>
      <c r="I47" s="94" t="e">
        <f t="shared" si="10"/>
        <v>#DIV/0!</v>
      </c>
      <c r="J47" s="94">
        <v>0</v>
      </c>
      <c r="K47" s="94">
        <v>0</v>
      </c>
    </row>
    <row r="48" spans="1:11" ht="0.75" hidden="1" customHeight="1">
      <c r="A48" s="36" t="s">
        <v>159</v>
      </c>
      <c r="B48" s="98">
        <v>0</v>
      </c>
      <c r="C48" s="104">
        <v>0</v>
      </c>
      <c r="D48" s="94">
        <v>0</v>
      </c>
      <c r="E48" s="94">
        <v>0</v>
      </c>
      <c r="F48" s="104">
        <v>0</v>
      </c>
      <c r="G48" s="104">
        <v>0</v>
      </c>
      <c r="H48" s="94" t="e">
        <f>G48/B48*100</f>
        <v>#DIV/0!</v>
      </c>
      <c r="I48" s="94" t="e">
        <f t="shared" si="10"/>
        <v>#DIV/0!</v>
      </c>
      <c r="J48" s="94">
        <v>0</v>
      </c>
      <c r="K48" s="94">
        <v>0</v>
      </c>
    </row>
    <row r="49" spans="1:11" ht="16.5" customHeight="1">
      <c r="A49" s="40" t="s">
        <v>163</v>
      </c>
      <c r="B49" s="91">
        <v>0</v>
      </c>
      <c r="C49" s="105">
        <v>0</v>
      </c>
      <c r="D49" s="84">
        <v>0</v>
      </c>
      <c r="E49" s="84">
        <v>0</v>
      </c>
      <c r="F49" s="105">
        <v>0</v>
      </c>
      <c r="G49" s="106">
        <v>0</v>
      </c>
      <c r="H49" s="84"/>
      <c r="I49" s="84"/>
      <c r="J49" s="84">
        <f>G49</f>
        <v>0</v>
      </c>
      <c r="K49" s="84">
        <f>J49</f>
        <v>0</v>
      </c>
    </row>
    <row r="50" spans="1:11" ht="1.5" hidden="1" customHeight="1">
      <c r="A50" s="40" t="s">
        <v>140</v>
      </c>
      <c r="B50" s="98">
        <v>0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 t="e">
        <f>F50/B50*100</f>
        <v>#DIV/0!</v>
      </c>
      <c r="I50" s="94" t="e">
        <f t="shared" si="10"/>
        <v>#DIV/0!</v>
      </c>
      <c r="J50" s="94">
        <v>0</v>
      </c>
      <c r="K50" s="94">
        <v>0</v>
      </c>
    </row>
    <row r="51" spans="1:11" ht="15.75" hidden="1">
      <c r="A51" s="35" t="s">
        <v>151</v>
      </c>
      <c r="B51" s="99">
        <v>0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4" t="e">
        <f>F51/B51*100</f>
        <v>#DIV/0!</v>
      </c>
      <c r="I51" s="94" t="e">
        <f t="shared" si="10"/>
        <v>#DIV/0!</v>
      </c>
      <c r="J51" s="94">
        <v>0</v>
      </c>
      <c r="K51" s="94">
        <v>0</v>
      </c>
    </row>
    <row r="52" spans="1:11" ht="14.25" customHeight="1">
      <c r="A52" s="40" t="s">
        <v>209</v>
      </c>
      <c r="B52" s="87">
        <v>2.9</v>
      </c>
      <c r="C52" s="99">
        <v>4.5999999999999996</v>
      </c>
      <c r="D52" s="99">
        <v>0</v>
      </c>
      <c r="E52" s="99">
        <v>0</v>
      </c>
      <c r="F52" s="99">
        <v>0</v>
      </c>
      <c r="G52" s="99">
        <v>0</v>
      </c>
      <c r="H52" s="94">
        <v>0</v>
      </c>
      <c r="I52" s="99">
        <f t="shared" si="10"/>
        <v>0</v>
      </c>
      <c r="J52" s="94">
        <v>0</v>
      </c>
      <c r="K52" s="94">
        <v>0</v>
      </c>
    </row>
    <row r="53" spans="1:11" ht="31.5" hidden="1">
      <c r="A53" s="27" t="s">
        <v>152</v>
      </c>
      <c r="B53" s="99">
        <v>0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 t="s">
        <v>68</v>
      </c>
      <c r="I53" s="94" t="e">
        <f>G53/C53*100</f>
        <v>#DIV/0!</v>
      </c>
      <c r="J53" s="94">
        <v>0</v>
      </c>
      <c r="K53" s="94">
        <f t="shared" si="9"/>
        <v>0</v>
      </c>
    </row>
    <row r="54" spans="1:11" ht="15.75">
      <c r="A54" s="60" t="s">
        <v>182</v>
      </c>
      <c r="B54" s="91">
        <f>B37+B42+B49+B52</f>
        <v>70.400000000000006</v>
      </c>
      <c r="C54" s="91">
        <f>C37+C42+C49</f>
        <v>68</v>
      </c>
      <c r="D54" s="91">
        <f t="shared" ref="D54:G54" si="11">SUM(D30:D53)</f>
        <v>14</v>
      </c>
      <c r="E54" s="91">
        <f t="shared" si="11"/>
        <v>28</v>
      </c>
      <c r="F54" s="91">
        <f t="shared" si="11"/>
        <v>43</v>
      </c>
      <c r="G54" s="107">
        <f t="shared" si="11"/>
        <v>57</v>
      </c>
      <c r="H54" s="84">
        <f>G54/B54*100</f>
        <v>80.965909090909079</v>
      </c>
      <c r="I54" s="84">
        <f>G54/C54*100</f>
        <v>83.82352941176471</v>
      </c>
      <c r="J54" s="91">
        <f>SUM(J30:J53)</f>
        <v>82</v>
      </c>
      <c r="K54" s="91">
        <f>SUM(K30:K53)</f>
        <v>85</v>
      </c>
    </row>
    <row r="55" spans="1:11" ht="15.75">
      <c r="A55" s="6" t="s">
        <v>20</v>
      </c>
      <c r="B55" s="91">
        <f>B16</f>
        <v>1585.6010000000003</v>
      </c>
      <c r="C55" s="91">
        <f t="shared" ref="C55:K55" si="12">C16</f>
        <v>1474.1960000000001</v>
      </c>
      <c r="D55" s="91">
        <f t="shared" si="12"/>
        <v>361.1</v>
      </c>
      <c r="E55" s="91">
        <f t="shared" si="12"/>
        <v>713.2</v>
      </c>
      <c r="F55" s="91">
        <f t="shared" si="12"/>
        <v>1105.3</v>
      </c>
      <c r="G55" s="91">
        <f t="shared" si="12"/>
        <v>1547.16</v>
      </c>
      <c r="H55" s="91">
        <f>H16</f>
        <v>97.575619591561789</v>
      </c>
      <c r="I55" s="91">
        <f t="shared" si="12"/>
        <v>104.94940971214139</v>
      </c>
      <c r="J55" s="91">
        <f t="shared" si="12"/>
        <v>1599.8000000000002</v>
      </c>
      <c r="K55" s="91">
        <f t="shared" si="12"/>
        <v>1647.5800000000002</v>
      </c>
    </row>
    <row r="56" spans="1:11" ht="15.75">
      <c r="A56" s="148"/>
      <c r="B56" s="148"/>
      <c r="C56" s="148"/>
      <c r="D56" s="148"/>
      <c r="E56" s="148"/>
      <c r="F56" s="148"/>
      <c r="G56" s="148"/>
      <c r="H56" s="2"/>
      <c r="I56" s="2"/>
      <c r="J56" s="28"/>
      <c r="K56" s="28"/>
    </row>
    <row r="57" spans="1:11" ht="15.75">
      <c r="A57" s="148"/>
      <c r="B57" s="148"/>
      <c r="C57" s="148"/>
      <c r="D57" s="148"/>
      <c r="E57" s="148"/>
      <c r="F57" s="148"/>
      <c r="G57" s="148"/>
      <c r="H57" s="2"/>
      <c r="I57" s="2"/>
      <c r="J57" s="28"/>
      <c r="K57" s="28"/>
    </row>
    <row r="58" spans="1:11" ht="15.75">
      <c r="A58" s="148"/>
      <c r="B58" s="148"/>
      <c r="C58" s="148"/>
      <c r="D58" s="148"/>
      <c r="E58" s="148"/>
      <c r="F58" s="148"/>
      <c r="G58" s="148"/>
      <c r="H58" s="2"/>
      <c r="I58" s="2"/>
      <c r="J58" s="2"/>
      <c r="K58" s="2"/>
    </row>
    <row r="59" spans="1:11" ht="15.75">
      <c r="A59" s="148"/>
      <c r="B59" s="148"/>
      <c r="C59" s="148"/>
      <c r="D59" s="148"/>
      <c r="E59" s="148"/>
      <c r="F59" s="148"/>
      <c r="G59" s="148"/>
      <c r="H59" s="2"/>
      <c r="I59" s="2"/>
      <c r="J59" s="2"/>
      <c r="K59" s="2"/>
    </row>
  </sheetData>
  <mergeCells count="16">
    <mergeCell ref="J8:K8"/>
    <mergeCell ref="J11:J14"/>
    <mergeCell ref="K11:K14"/>
    <mergeCell ref="H11:I11"/>
    <mergeCell ref="A56:G57"/>
    <mergeCell ref="A58:G59"/>
    <mergeCell ref="H12:H14"/>
    <mergeCell ref="I12:I14"/>
    <mergeCell ref="C11:C14"/>
    <mergeCell ref="D11:G11"/>
    <mergeCell ref="D12:D14"/>
    <mergeCell ref="E12:E14"/>
    <mergeCell ref="F12:F14"/>
    <mergeCell ref="G12:G14"/>
    <mergeCell ref="B11:B14"/>
    <mergeCell ref="A11:A14"/>
  </mergeCells>
  <pageMargins left="3.937007874015748E-2" right="3.937007874015748E-2" top="0" bottom="0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F3" sqref="F3"/>
    </sheetView>
  </sheetViews>
  <sheetFormatPr defaultRowHeight="15"/>
  <cols>
    <col min="1" max="1" width="6.140625" customWidth="1"/>
    <col min="2" max="2" width="39" customWidth="1"/>
    <col min="3" max="3" width="9.140625" customWidth="1"/>
    <col min="4" max="4" width="9.7109375" bestFit="1" customWidth="1"/>
    <col min="5" max="5" width="15.7109375" customWidth="1"/>
    <col min="6" max="6" width="8.5703125" customWidth="1"/>
    <col min="7" max="7" width="8.7109375" customWidth="1"/>
    <col min="8" max="8" width="9.28515625" customWidth="1"/>
    <col min="9" max="9" width="10.140625" customWidth="1"/>
    <col min="10" max="10" width="9.42578125" customWidth="1"/>
    <col min="11" max="12" width="9.42578125" bestFit="1" customWidth="1"/>
  </cols>
  <sheetData>
    <row r="1" spans="1:12" ht="15.75">
      <c r="B1" s="148" t="s">
        <v>39</v>
      </c>
      <c r="C1" s="148"/>
      <c r="D1" s="148"/>
      <c r="E1" s="148"/>
      <c r="F1" s="148"/>
      <c r="G1" s="148"/>
      <c r="H1" s="148"/>
      <c r="I1" s="148"/>
    </row>
    <row r="2" spans="1:12" ht="30" customHeight="1">
      <c r="A2" s="153" t="s">
        <v>38</v>
      </c>
      <c r="B2" s="153" t="s">
        <v>40</v>
      </c>
      <c r="C2" s="153" t="s">
        <v>200</v>
      </c>
      <c r="D2" s="153" t="s">
        <v>201</v>
      </c>
      <c r="E2" s="153" t="s">
        <v>202</v>
      </c>
      <c r="F2" s="153" t="s">
        <v>41</v>
      </c>
      <c r="G2" s="153"/>
      <c r="H2" s="153"/>
      <c r="I2" s="153" t="s">
        <v>125</v>
      </c>
      <c r="J2" s="153"/>
      <c r="K2" s="160" t="s">
        <v>179</v>
      </c>
      <c r="L2" s="160" t="s">
        <v>199</v>
      </c>
    </row>
    <row r="3" spans="1:12" ht="62.45" customHeight="1">
      <c r="A3" s="153"/>
      <c r="B3" s="153"/>
      <c r="C3" s="153"/>
      <c r="D3" s="153"/>
      <c r="E3" s="153"/>
      <c r="F3" s="5" t="s">
        <v>21</v>
      </c>
      <c r="G3" s="5" t="s">
        <v>22</v>
      </c>
      <c r="H3" s="5" t="s">
        <v>23</v>
      </c>
      <c r="I3" s="10" t="s">
        <v>42</v>
      </c>
      <c r="J3" s="10" t="s">
        <v>43</v>
      </c>
      <c r="K3" s="161"/>
      <c r="L3" s="161"/>
    </row>
    <row r="4" spans="1:12" ht="15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10">
        <v>9</v>
      </c>
      <c r="J4" s="10">
        <v>10</v>
      </c>
      <c r="K4" s="3">
        <v>11</v>
      </c>
      <c r="L4" s="3">
        <v>12</v>
      </c>
    </row>
    <row r="5" spans="1:12" ht="34.15" customHeight="1">
      <c r="A5" s="14" t="s">
        <v>44</v>
      </c>
      <c r="B5" s="15" t="s">
        <v>45</v>
      </c>
      <c r="C5" s="83">
        <v>1623.4</v>
      </c>
      <c r="D5" s="83">
        <v>1520</v>
      </c>
      <c r="E5" s="83">
        <v>1592.96</v>
      </c>
      <c r="F5" s="83">
        <v>419.1</v>
      </c>
      <c r="G5" s="83">
        <v>842.2</v>
      </c>
      <c r="H5" s="83">
        <v>1274</v>
      </c>
      <c r="I5" s="84">
        <f>E5/C5*100</f>
        <v>98.124923001108783</v>
      </c>
      <c r="J5" s="84">
        <f t="shared" ref="J5:J10" si="0">E5/D5*100</f>
        <v>104.80000000000001</v>
      </c>
      <c r="K5" s="83">
        <v>1645.6</v>
      </c>
      <c r="L5" s="83">
        <v>1693.38</v>
      </c>
    </row>
    <row r="6" spans="1:12" ht="35.450000000000003" customHeight="1">
      <c r="A6" s="14" t="s">
        <v>46</v>
      </c>
      <c r="B6" s="15" t="s">
        <v>47</v>
      </c>
      <c r="C6" s="83">
        <v>1623.4</v>
      </c>
      <c r="D6" s="83">
        <v>1520</v>
      </c>
      <c r="E6" s="83">
        <v>1592.96</v>
      </c>
      <c r="F6" s="83">
        <v>419.1</v>
      </c>
      <c r="G6" s="83">
        <v>842.2</v>
      </c>
      <c r="H6" s="83">
        <v>1274</v>
      </c>
      <c r="I6" s="84">
        <f>E6/C6*100</f>
        <v>98.124923001108783</v>
      </c>
      <c r="J6" s="84">
        <f>E6/D6*100</f>
        <v>104.80000000000001</v>
      </c>
      <c r="K6" s="83">
        <v>1645.6</v>
      </c>
      <c r="L6" s="83">
        <v>1693.38</v>
      </c>
    </row>
    <row r="7" spans="1:12" ht="62.45" customHeight="1">
      <c r="A7" s="14" t="s">
        <v>48</v>
      </c>
      <c r="B7" s="26" t="s">
        <v>49</v>
      </c>
      <c r="C7" s="83">
        <v>1585.6</v>
      </c>
      <c r="D7" s="83">
        <v>1474.2</v>
      </c>
      <c r="E7" s="83">
        <v>1547.16</v>
      </c>
      <c r="F7" s="83">
        <v>409.1</v>
      </c>
      <c r="G7" s="83">
        <v>830.2</v>
      </c>
      <c r="H7" s="83">
        <v>1261.3</v>
      </c>
      <c r="I7" s="84">
        <f>E7/C7*100</f>
        <v>97.57568113017156</v>
      </c>
      <c r="J7" s="84">
        <f>E7/D7*100</f>
        <v>104.94912494912496</v>
      </c>
      <c r="K7" s="83">
        <v>1599.8</v>
      </c>
      <c r="L7" s="83">
        <v>1647.58</v>
      </c>
    </row>
    <row r="8" spans="1:12" ht="15.6" customHeight="1">
      <c r="A8" s="14" t="s">
        <v>50</v>
      </c>
      <c r="B8" s="15" t="s">
        <v>51</v>
      </c>
      <c r="C8" s="84">
        <f t="shared" ref="C8:D8" si="1">C6-C7</f>
        <v>37.800000000000182</v>
      </c>
      <c r="D8" s="83">
        <f t="shared" si="1"/>
        <v>45.799999999999955</v>
      </c>
      <c r="E8" s="83">
        <f t="shared" ref="E8:G8" si="2">E6-E7</f>
        <v>45.799999999999955</v>
      </c>
      <c r="F8" s="83">
        <f t="shared" si="2"/>
        <v>10</v>
      </c>
      <c r="G8" s="83">
        <f t="shared" si="2"/>
        <v>12</v>
      </c>
      <c r="H8" s="84">
        <f>H6-H7</f>
        <v>12.700000000000045</v>
      </c>
      <c r="I8" s="85">
        <f>E8/C8*100</f>
        <v>121.16402116402045</v>
      </c>
      <c r="J8" s="85">
        <f>E8/D8*100</f>
        <v>100</v>
      </c>
      <c r="K8" s="84">
        <f>K6-K7</f>
        <v>45.799999999999955</v>
      </c>
      <c r="L8" s="84">
        <f t="shared" ref="L8" si="3">L6-L7</f>
        <v>45.800000000000182</v>
      </c>
    </row>
    <row r="9" spans="1:12" ht="15.75">
      <c r="A9" s="14" t="s">
        <v>52</v>
      </c>
      <c r="B9" s="15" t="s">
        <v>53</v>
      </c>
      <c r="C9" s="85">
        <f>C8/C7*100</f>
        <v>2.3839556004036444</v>
      </c>
      <c r="D9" s="85">
        <f>D8/D7*100</f>
        <v>3.106769773436437</v>
      </c>
      <c r="E9" s="85">
        <f>E8/E7*100</f>
        <v>2.9602626748364713</v>
      </c>
      <c r="F9" s="85"/>
      <c r="G9" s="85"/>
      <c r="H9" s="85"/>
      <c r="I9" s="85"/>
      <c r="J9" s="85"/>
      <c r="K9" s="85">
        <f>K8/K7*100</f>
        <v>2.862857857232151</v>
      </c>
      <c r="L9" s="85">
        <f>L8/L7*100</f>
        <v>2.7798346666019365</v>
      </c>
    </row>
    <row r="10" spans="1:12" ht="15.75" hidden="1" customHeight="1">
      <c r="A10" s="14" t="s">
        <v>54</v>
      </c>
      <c r="B10" s="15" t="s">
        <v>55</v>
      </c>
      <c r="C10" s="84">
        <v>0</v>
      </c>
      <c r="D10" s="86">
        <v>0</v>
      </c>
      <c r="E10" s="83">
        <v>0</v>
      </c>
      <c r="F10" s="83">
        <v>0</v>
      </c>
      <c r="G10" s="83">
        <v>0</v>
      </c>
      <c r="H10" s="83">
        <v>0</v>
      </c>
      <c r="I10" s="83" t="e">
        <f t="shared" ref="I10:I13" si="4">E10/C10*100</f>
        <v>#DIV/0!</v>
      </c>
      <c r="J10" s="83" t="e">
        <f t="shared" si="0"/>
        <v>#DIV/0!</v>
      </c>
      <c r="K10" s="84">
        <v>0</v>
      </c>
      <c r="L10" s="84">
        <v>0</v>
      </c>
    </row>
    <row r="11" spans="1:12" ht="16.5" hidden="1" customHeight="1">
      <c r="A11" s="17" t="s">
        <v>126</v>
      </c>
      <c r="B11" s="18" t="s">
        <v>127</v>
      </c>
      <c r="C11" s="85" t="s">
        <v>68</v>
      </c>
      <c r="D11" s="87" t="s">
        <v>68</v>
      </c>
      <c r="E11" s="85" t="s">
        <v>68</v>
      </c>
      <c r="F11" s="85" t="s">
        <v>68</v>
      </c>
      <c r="G11" s="85" t="s">
        <v>68</v>
      </c>
      <c r="H11" s="85" t="s">
        <v>68</v>
      </c>
      <c r="I11" s="85" t="s">
        <v>68</v>
      </c>
      <c r="J11" s="85" t="s">
        <v>68</v>
      </c>
      <c r="K11" s="85" t="s">
        <v>68</v>
      </c>
      <c r="L11" s="85" t="s">
        <v>68</v>
      </c>
    </row>
    <row r="12" spans="1:12" ht="15.75" hidden="1" customHeight="1">
      <c r="A12" s="17" t="s">
        <v>128</v>
      </c>
      <c r="B12" s="18" t="s">
        <v>129</v>
      </c>
      <c r="C12" s="88">
        <v>0</v>
      </c>
      <c r="D12" s="86">
        <v>0</v>
      </c>
      <c r="E12" s="83">
        <v>0</v>
      </c>
      <c r="F12" s="88">
        <v>0</v>
      </c>
      <c r="G12" s="88">
        <v>0</v>
      </c>
      <c r="H12" s="83">
        <v>0</v>
      </c>
      <c r="I12" s="84" t="e">
        <f t="shared" si="4"/>
        <v>#DIV/0!</v>
      </c>
      <c r="J12" s="84" t="e">
        <f>E12/D12*100</f>
        <v>#DIV/0!</v>
      </c>
      <c r="K12" s="88">
        <v>0</v>
      </c>
      <c r="L12" s="88">
        <v>0</v>
      </c>
    </row>
    <row r="13" spans="1:12" ht="33" hidden="1" customHeight="1">
      <c r="A13" s="17" t="s">
        <v>130</v>
      </c>
      <c r="B13" s="22" t="s">
        <v>131</v>
      </c>
      <c r="C13" s="85">
        <v>0</v>
      </c>
      <c r="D13" s="86">
        <v>0</v>
      </c>
      <c r="E13" s="83">
        <v>0</v>
      </c>
      <c r="F13" s="88">
        <v>0</v>
      </c>
      <c r="G13" s="88">
        <v>0</v>
      </c>
      <c r="H13" s="83">
        <v>0</v>
      </c>
      <c r="I13" s="84" t="e">
        <f t="shared" si="4"/>
        <v>#DIV/0!</v>
      </c>
      <c r="J13" s="84" t="e">
        <f>E13/D13*100</f>
        <v>#DIV/0!</v>
      </c>
      <c r="K13" s="88">
        <v>0</v>
      </c>
      <c r="L13" s="88">
        <v>0</v>
      </c>
    </row>
    <row r="14" spans="1:12" ht="30.75" hidden="1" customHeight="1">
      <c r="A14" s="17" t="s">
        <v>132</v>
      </c>
      <c r="B14" s="18" t="s">
        <v>133</v>
      </c>
      <c r="C14" s="85">
        <v>0</v>
      </c>
      <c r="D14" s="89">
        <v>0</v>
      </c>
      <c r="E14" s="85" t="s">
        <v>68</v>
      </c>
      <c r="F14" s="85" t="s">
        <v>68</v>
      </c>
      <c r="G14" s="85" t="s">
        <v>68</v>
      </c>
      <c r="H14" s="85" t="s">
        <v>68</v>
      </c>
      <c r="I14" s="85" t="s">
        <v>68</v>
      </c>
      <c r="J14" s="85" t="s">
        <v>68</v>
      </c>
      <c r="K14" s="85" t="s">
        <v>68</v>
      </c>
      <c r="L14" s="85" t="s">
        <v>68</v>
      </c>
    </row>
    <row r="15" spans="1:12" ht="19.5" hidden="1" customHeight="1">
      <c r="A15" s="30" t="s">
        <v>155</v>
      </c>
      <c r="B15" s="32" t="s">
        <v>156</v>
      </c>
      <c r="C15" s="85" t="s">
        <v>68</v>
      </c>
      <c r="D15" s="89">
        <v>0</v>
      </c>
      <c r="E15" s="88" t="s">
        <v>68</v>
      </c>
      <c r="F15" s="88" t="s">
        <v>68</v>
      </c>
      <c r="G15" s="88" t="s">
        <v>68</v>
      </c>
      <c r="H15" s="88" t="s">
        <v>68</v>
      </c>
      <c r="I15" s="85" t="s">
        <v>68</v>
      </c>
      <c r="J15" s="85" t="s">
        <v>68</v>
      </c>
      <c r="K15" s="85" t="s">
        <v>68</v>
      </c>
      <c r="L15" s="85" t="s">
        <v>68</v>
      </c>
    </row>
    <row r="16" spans="1:12" ht="18" hidden="1" customHeight="1">
      <c r="A16" s="14" t="s">
        <v>56</v>
      </c>
      <c r="B16" s="15" t="s">
        <v>57</v>
      </c>
      <c r="C16" s="83">
        <v>0</v>
      </c>
      <c r="D16" s="90">
        <v>0</v>
      </c>
      <c r="E16" s="84">
        <v>0</v>
      </c>
      <c r="F16" s="84">
        <v>0</v>
      </c>
      <c r="G16" s="84">
        <v>0</v>
      </c>
      <c r="H16" s="84">
        <v>0</v>
      </c>
      <c r="I16" s="84" t="e">
        <f>E16/C16*100</f>
        <v>#DIV/0!</v>
      </c>
      <c r="J16" s="84" t="e">
        <f>E16/D16*100</f>
        <v>#DIV/0!</v>
      </c>
      <c r="K16" s="84" t="str">
        <f>K19</f>
        <v xml:space="preserve">     –</v>
      </c>
      <c r="L16" s="84" t="str">
        <f>L19</f>
        <v xml:space="preserve">     –</v>
      </c>
    </row>
    <row r="17" spans="1:12" ht="36.75" hidden="1" customHeight="1">
      <c r="A17" s="31" t="s">
        <v>134</v>
      </c>
      <c r="B17" s="18" t="s">
        <v>133</v>
      </c>
      <c r="C17" s="88"/>
      <c r="D17" s="87"/>
      <c r="E17" s="85" t="s">
        <v>68</v>
      </c>
      <c r="F17" s="85" t="s">
        <v>68</v>
      </c>
      <c r="G17" s="85" t="s">
        <v>68</v>
      </c>
      <c r="H17" s="85" t="s">
        <v>68</v>
      </c>
      <c r="I17" s="85" t="s">
        <v>68</v>
      </c>
      <c r="J17" s="85" t="s">
        <v>68</v>
      </c>
      <c r="K17" s="85" t="s">
        <v>68</v>
      </c>
      <c r="L17" s="85" t="s">
        <v>68</v>
      </c>
    </row>
    <row r="18" spans="1:12" ht="44.25" hidden="1" customHeight="1">
      <c r="A18" s="31" t="s">
        <v>135</v>
      </c>
      <c r="B18" s="18" t="s">
        <v>137</v>
      </c>
      <c r="C18" s="85">
        <v>0</v>
      </c>
      <c r="D18" s="87" t="s">
        <v>68</v>
      </c>
      <c r="E18" s="85" t="s">
        <v>68</v>
      </c>
      <c r="F18" s="85" t="s">
        <v>68</v>
      </c>
      <c r="G18" s="85" t="s">
        <v>68</v>
      </c>
      <c r="H18" s="85" t="s">
        <v>68</v>
      </c>
      <c r="I18" s="85" t="s">
        <v>68</v>
      </c>
      <c r="J18" s="85" t="s">
        <v>68</v>
      </c>
      <c r="K18" s="85" t="s">
        <v>68</v>
      </c>
      <c r="L18" s="85" t="s">
        <v>68</v>
      </c>
    </row>
    <row r="19" spans="1:12" ht="30" hidden="1" customHeight="1">
      <c r="A19" s="31" t="s">
        <v>136</v>
      </c>
      <c r="B19" s="18" t="s">
        <v>138</v>
      </c>
      <c r="C19" s="85">
        <v>0</v>
      </c>
      <c r="D19" s="87">
        <v>0</v>
      </c>
      <c r="E19" s="85">
        <v>0</v>
      </c>
      <c r="F19" s="85">
        <v>0</v>
      </c>
      <c r="G19" s="85">
        <v>0</v>
      </c>
      <c r="H19" s="85">
        <v>0</v>
      </c>
      <c r="I19" s="84" t="e">
        <f t="shared" ref="I19:I20" si="5">E19/C19*100</f>
        <v>#DIV/0!</v>
      </c>
      <c r="J19" s="84" t="e">
        <f t="shared" ref="J19:J25" si="6">E19/D19*100</f>
        <v>#DIV/0!</v>
      </c>
      <c r="K19" s="85" t="s">
        <v>68</v>
      </c>
      <c r="L19" s="85" t="s">
        <v>68</v>
      </c>
    </row>
    <row r="20" spans="1:12" ht="18.75" hidden="1" customHeight="1">
      <c r="A20" s="39" t="s">
        <v>157</v>
      </c>
      <c r="B20" s="34" t="s">
        <v>158</v>
      </c>
      <c r="C20" s="85">
        <v>0</v>
      </c>
      <c r="D20" s="87">
        <v>0</v>
      </c>
      <c r="E20" s="85">
        <v>0</v>
      </c>
      <c r="F20" s="85">
        <v>0</v>
      </c>
      <c r="G20" s="85">
        <v>0</v>
      </c>
      <c r="H20" s="85">
        <v>0</v>
      </c>
      <c r="I20" s="84" t="e">
        <f t="shared" si="5"/>
        <v>#DIV/0!</v>
      </c>
      <c r="J20" s="84" t="e">
        <f t="shared" si="6"/>
        <v>#DIV/0!</v>
      </c>
      <c r="K20" s="85" t="s">
        <v>68</v>
      </c>
      <c r="L20" s="85" t="s">
        <v>68</v>
      </c>
    </row>
    <row r="21" spans="1:12" ht="16.899999999999999" customHeight="1">
      <c r="A21" s="14" t="s">
        <v>58</v>
      </c>
      <c r="B21" s="15" t="s">
        <v>59</v>
      </c>
      <c r="C21" s="84">
        <f t="shared" ref="C21" si="7">C8+C10-C16</f>
        <v>37.800000000000182</v>
      </c>
      <c r="D21" s="83">
        <f>(D5+D10)-(D7+D16)</f>
        <v>45.799999999999955</v>
      </c>
      <c r="E21" s="83">
        <f>(E5+E10)-(E7+E16)</f>
        <v>45.799999999999955</v>
      </c>
      <c r="F21" s="84">
        <v>10</v>
      </c>
      <c r="G21" s="84">
        <v>25</v>
      </c>
      <c r="H21" s="84">
        <v>37.5</v>
      </c>
      <c r="I21" s="85">
        <f>E21/C21*100</f>
        <v>121.16402116402045</v>
      </c>
      <c r="J21" s="85">
        <f t="shared" si="6"/>
        <v>100</v>
      </c>
      <c r="K21" s="84">
        <f>(K5+K10)-K7</f>
        <v>45.799999999999955</v>
      </c>
      <c r="L21" s="84">
        <f>(L5+L10)-L7</f>
        <v>45.800000000000182</v>
      </c>
    </row>
    <row r="22" spans="1:12" ht="31.9" customHeight="1">
      <c r="A22" s="14" t="s">
        <v>60</v>
      </c>
      <c r="B22" s="26" t="s">
        <v>61</v>
      </c>
      <c r="C22" s="84">
        <v>6.8</v>
      </c>
      <c r="D22" s="83">
        <v>7.5</v>
      </c>
      <c r="E22" s="83">
        <v>7.5</v>
      </c>
      <c r="F22" s="83">
        <v>0</v>
      </c>
      <c r="G22" s="83">
        <v>0</v>
      </c>
      <c r="H22" s="83">
        <v>0</v>
      </c>
      <c r="I22" s="83">
        <f>E22/C22*100</f>
        <v>110.29411764705883</v>
      </c>
      <c r="J22" s="83">
        <f t="shared" si="6"/>
        <v>100</v>
      </c>
      <c r="K22" s="84">
        <v>7.5</v>
      </c>
      <c r="L22" s="84">
        <v>7.5</v>
      </c>
    </row>
    <row r="23" spans="1:12" ht="61.9" customHeight="1">
      <c r="A23" s="14" t="s">
        <v>62</v>
      </c>
      <c r="B23" s="15" t="s">
        <v>63</v>
      </c>
      <c r="C23" s="84">
        <v>31</v>
      </c>
      <c r="D23" s="83">
        <f>D21-D22</f>
        <v>38.299999999999955</v>
      </c>
      <c r="E23" s="83">
        <f t="shared" ref="E23" si="8">E21-E22</f>
        <v>38.299999999999955</v>
      </c>
      <c r="F23" s="84">
        <f>F21-F22</f>
        <v>10</v>
      </c>
      <c r="G23" s="84">
        <v>12</v>
      </c>
      <c r="H23" s="83">
        <v>12.7</v>
      </c>
      <c r="I23" s="83">
        <f>E23/C23*100</f>
        <v>123.54838709677405</v>
      </c>
      <c r="J23" s="83">
        <f t="shared" si="6"/>
        <v>100</v>
      </c>
      <c r="K23" s="84">
        <v>38.299999999999997</v>
      </c>
      <c r="L23" s="84">
        <v>38.299999999999997</v>
      </c>
    </row>
    <row r="24" spans="1:12" ht="15.75">
      <c r="A24" s="14" t="s">
        <v>64</v>
      </c>
      <c r="B24" s="15" t="s">
        <v>65</v>
      </c>
      <c r="C24" s="84">
        <f>C23/C7*100</f>
        <v>1.955095862764884</v>
      </c>
      <c r="D24" s="84">
        <f>D23/D7*100</f>
        <v>2.5980192646859281</v>
      </c>
      <c r="E24" s="84">
        <f>E23/E7*100</f>
        <v>2.475503503192944</v>
      </c>
      <c r="F24" s="84"/>
      <c r="G24" s="84"/>
      <c r="H24" s="84"/>
      <c r="I24" s="83"/>
      <c r="J24" s="83"/>
      <c r="K24" s="84">
        <f>K23/K7*100</f>
        <v>2.3940492561570195</v>
      </c>
      <c r="L24" s="84">
        <f>L23/L7*100</f>
        <v>2.3246215661758458</v>
      </c>
    </row>
    <row r="25" spans="1:12" ht="31.15" customHeight="1">
      <c r="A25" s="14" t="s">
        <v>66</v>
      </c>
      <c r="B25" s="15" t="s">
        <v>67</v>
      </c>
      <c r="C25" s="84">
        <f>C23*10/100</f>
        <v>3.1</v>
      </c>
      <c r="D25" s="84">
        <f>D23*10/100</f>
        <v>3.8299999999999956</v>
      </c>
      <c r="E25" s="84">
        <f>E23*10/100</f>
        <v>3.8299999999999956</v>
      </c>
      <c r="F25" s="91" t="s">
        <v>74</v>
      </c>
      <c r="G25" s="91" t="s">
        <v>74</v>
      </c>
      <c r="H25" s="91" t="s">
        <v>74</v>
      </c>
      <c r="I25" s="83">
        <f>E25/C25*100</f>
        <v>123.54838709677405</v>
      </c>
      <c r="J25" s="83">
        <f t="shared" si="6"/>
        <v>100</v>
      </c>
      <c r="K25" s="92">
        <f>K23*10/100</f>
        <v>3.83</v>
      </c>
      <c r="L25" s="92">
        <f>L23*10/100</f>
        <v>3.83</v>
      </c>
    </row>
    <row r="26" spans="1:12">
      <c r="B26" s="165" t="s">
        <v>143</v>
      </c>
      <c r="C26" s="165"/>
      <c r="D26" s="165"/>
      <c r="E26" s="165"/>
      <c r="F26" s="165"/>
      <c r="G26" s="165"/>
      <c r="H26" s="165"/>
      <c r="I26" s="165"/>
      <c r="J26" s="165"/>
    </row>
    <row r="27" spans="1:12">
      <c r="B27" s="162" t="s">
        <v>69</v>
      </c>
      <c r="C27" s="162"/>
      <c r="D27" s="162"/>
      <c r="E27" s="162"/>
      <c r="F27" s="162"/>
      <c r="G27" s="162"/>
      <c r="H27" s="162"/>
      <c r="I27" s="162"/>
      <c r="J27" s="162"/>
    </row>
    <row r="28" spans="1:12">
      <c r="B28" s="162" t="s">
        <v>70</v>
      </c>
      <c r="C28" s="162"/>
      <c r="D28" s="162"/>
      <c r="E28" s="162"/>
      <c r="F28" s="162"/>
      <c r="G28" s="162"/>
      <c r="H28" s="162"/>
      <c r="I28" s="162"/>
      <c r="J28" s="162"/>
    </row>
    <row r="29" spans="1:12">
      <c r="B29" s="164" t="s">
        <v>148</v>
      </c>
      <c r="C29" s="164"/>
      <c r="D29" s="164"/>
      <c r="E29" s="164"/>
      <c r="F29" s="164"/>
      <c r="G29" s="164"/>
      <c r="H29" s="164"/>
      <c r="I29" s="164"/>
      <c r="J29" s="164"/>
    </row>
    <row r="30" spans="1:12">
      <c r="B30" s="1" t="s">
        <v>71</v>
      </c>
    </row>
    <row r="31" spans="1:12">
      <c r="B31" s="162" t="s">
        <v>72</v>
      </c>
      <c r="C31" s="162"/>
      <c r="D31" s="162"/>
      <c r="E31" s="162"/>
      <c r="F31" s="162"/>
      <c r="G31" s="162"/>
      <c r="H31" s="162"/>
      <c r="I31" s="162"/>
      <c r="J31" s="162"/>
    </row>
    <row r="32" spans="1:12">
      <c r="B32" s="163" t="s">
        <v>73</v>
      </c>
      <c r="C32" s="163"/>
      <c r="D32" s="163"/>
      <c r="E32" s="163"/>
      <c r="F32" s="163"/>
      <c r="G32" s="163"/>
      <c r="H32" s="163"/>
      <c r="I32" s="163"/>
    </row>
    <row r="33" spans="2:9">
      <c r="B33" s="164" t="s">
        <v>149</v>
      </c>
      <c r="C33" s="164"/>
      <c r="D33" s="164"/>
      <c r="E33" s="164"/>
      <c r="F33" s="164"/>
      <c r="G33" s="164"/>
      <c r="H33" s="164"/>
      <c r="I33" s="164"/>
    </row>
  </sheetData>
  <mergeCells count="17">
    <mergeCell ref="K2:K3"/>
    <mergeCell ref="L2:L3"/>
    <mergeCell ref="B31:J31"/>
    <mergeCell ref="B32:I32"/>
    <mergeCell ref="B33:I33"/>
    <mergeCell ref="F2:H2"/>
    <mergeCell ref="I2:J2"/>
    <mergeCell ref="B26:J26"/>
    <mergeCell ref="B27:J27"/>
    <mergeCell ref="B28:J28"/>
    <mergeCell ref="B29:J29"/>
    <mergeCell ref="B1:I1"/>
    <mergeCell ref="A2:A3"/>
    <mergeCell ref="B2:B3"/>
    <mergeCell ref="C2:C3"/>
    <mergeCell ref="D2:D3"/>
    <mergeCell ref="E2:E3"/>
  </mergeCells>
  <hyperlinks>
    <hyperlink ref="B33" location="Par710" display="Par710"/>
    <hyperlink ref="B29" location="Par561" display="Par561"/>
    <hyperlink ref="B22" location="'1.3'!A1" display="Налоги и иные обязательные платежи, тыс. руб. ***"/>
    <hyperlink ref="B7" location="'прил 1.2'!A1" display="Себестоимость проданных товаров, продукции, работ, услуг **, тыс. руб. (с учетом административно-управленческих и коммерческих расходов)"/>
    <hyperlink ref="B29:J29" location="'прил 1.2'!A1" display="финансово-хозяйственной  деятельности по форме согласно приложению N 1.2 к"/>
    <hyperlink ref="B33:I33" location="'1.3'!A1" display="по кварталам по форме согласно приложению N 1.3 к плану"/>
  </hyperlinks>
  <pageMargins left="0.70866141732283472" right="0.70866141732283472" top="0.35433070866141736" bottom="0.15748031496062992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="60" workbookViewId="0">
      <selection activeCell="I22" sqref="I22"/>
    </sheetView>
  </sheetViews>
  <sheetFormatPr defaultRowHeight="15"/>
  <cols>
    <col min="2" max="2" width="35.5703125" customWidth="1"/>
    <col min="5" max="5" width="9" bestFit="1" customWidth="1"/>
    <col min="9" max="9" width="8.7109375" customWidth="1"/>
    <col min="10" max="10" width="9" customWidth="1"/>
    <col min="11" max="11" width="9" bestFit="1" customWidth="1"/>
  </cols>
  <sheetData>
    <row r="1" spans="1:12" ht="15.75">
      <c r="A1" s="148" t="s">
        <v>75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3" spans="1:12" ht="33.6" customHeight="1">
      <c r="A3" s="153" t="s">
        <v>38</v>
      </c>
      <c r="B3" s="153" t="s">
        <v>76</v>
      </c>
      <c r="C3" s="153" t="s">
        <v>203</v>
      </c>
      <c r="D3" s="153" t="s">
        <v>201</v>
      </c>
      <c r="E3" s="153" t="s">
        <v>197</v>
      </c>
      <c r="F3" s="155" t="s">
        <v>41</v>
      </c>
      <c r="G3" s="155"/>
      <c r="H3" s="155"/>
      <c r="I3" s="169" t="s">
        <v>125</v>
      </c>
      <c r="J3" s="170"/>
      <c r="K3" s="166" t="s">
        <v>179</v>
      </c>
      <c r="L3" s="166" t="s">
        <v>198</v>
      </c>
    </row>
    <row r="4" spans="1:12" ht="47.25">
      <c r="A4" s="153"/>
      <c r="B4" s="153"/>
      <c r="C4" s="153"/>
      <c r="D4" s="153"/>
      <c r="E4" s="153"/>
      <c r="F4" s="5" t="s">
        <v>21</v>
      </c>
      <c r="G4" s="5" t="s">
        <v>22</v>
      </c>
      <c r="H4" s="5" t="s">
        <v>23</v>
      </c>
      <c r="I4" s="10" t="s">
        <v>42</v>
      </c>
      <c r="J4" s="10" t="s">
        <v>43</v>
      </c>
      <c r="K4" s="167"/>
      <c r="L4" s="167"/>
    </row>
    <row r="5" spans="1:12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10">
        <v>9</v>
      </c>
      <c r="J5" s="10">
        <v>10</v>
      </c>
      <c r="K5" s="3">
        <v>11</v>
      </c>
      <c r="L5" s="3">
        <v>12</v>
      </c>
    </row>
    <row r="6" spans="1:12" ht="31.9" customHeight="1">
      <c r="A6" s="5" t="s">
        <v>77</v>
      </c>
      <c r="B6" s="6" t="s">
        <v>78</v>
      </c>
      <c r="C6" s="64">
        <v>3.98</v>
      </c>
      <c r="D6" s="64">
        <v>4.1500000000000004</v>
      </c>
      <c r="E6" s="64">
        <v>4.1500000000000004</v>
      </c>
      <c r="F6" s="65">
        <v>4.1500000000000004</v>
      </c>
      <c r="G6" s="64">
        <v>4.1500000000000004</v>
      </c>
      <c r="H6" s="64">
        <v>4.1500000000000004</v>
      </c>
      <c r="I6" s="78">
        <f>E6/C6*100</f>
        <v>104.27135678391961</v>
      </c>
      <c r="J6" s="78">
        <f>E6/D6*100</f>
        <v>100</v>
      </c>
      <c r="K6" s="65">
        <v>4.1500000000000004</v>
      </c>
      <c r="L6" s="65">
        <v>4.1500000000000004</v>
      </c>
    </row>
    <row r="7" spans="1:12" ht="16.899999999999999" customHeight="1">
      <c r="A7" s="6"/>
      <c r="B7" s="6" t="s">
        <v>9</v>
      </c>
      <c r="C7" s="3"/>
      <c r="D7" s="33"/>
      <c r="E7" s="33"/>
      <c r="F7" s="16"/>
      <c r="G7" s="16"/>
      <c r="H7" s="33"/>
      <c r="I7" s="38"/>
      <c r="J7" s="38"/>
      <c r="K7" s="16"/>
      <c r="L7" s="16"/>
    </row>
    <row r="8" spans="1:12" ht="32.450000000000003" customHeight="1">
      <c r="A8" s="6"/>
      <c r="B8" s="6" t="s">
        <v>79</v>
      </c>
      <c r="C8" s="64">
        <v>2</v>
      </c>
      <c r="D8" s="64">
        <v>2</v>
      </c>
      <c r="E8" s="64">
        <v>2</v>
      </c>
      <c r="F8" s="64">
        <v>2</v>
      </c>
      <c r="G8" s="64">
        <v>2</v>
      </c>
      <c r="H8" s="64">
        <v>2</v>
      </c>
      <c r="I8" s="78">
        <f>E8/C8*100</f>
        <v>100</v>
      </c>
      <c r="J8" s="78">
        <f>E8/D8*100</f>
        <v>100</v>
      </c>
      <c r="K8" s="65">
        <v>2</v>
      </c>
      <c r="L8" s="65">
        <v>2</v>
      </c>
    </row>
    <row r="9" spans="1:12" ht="22.15" customHeight="1">
      <c r="A9" s="5" t="s">
        <v>80</v>
      </c>
      <c r="B9" s="6" t="s">
        <v>81</v>
      </c>
      <c r="C9" s="115">
        <v>795100</v>
      </c>
      <c r="D9" s="116">
        <v>825753</v>
      </c>
      <c r="E9" s="116">
        <v>893000</v>
      </c>
      <c r="F9" s="116">
        <v>213000</v>
      </c>
      <c r="G9" s="116">
        <v>425000</v>
      </c>
      <c r="H9" s="116">
        <v>638000</v>
      </c>
      <c r="I9" s="116">
        <f>E9/C9*100</f>
        <v>112.31291661426235</v>
      </c>
      <c r="J9" s="116">
        <f>E9/D9*100</f>
        <v>108.14371852115585</v>
      </c>
      <c r="K9" s="116">
        <v>910000</v>
      </c>
      <c r="L9" s="116">
        <v>928000</v>
      </c>
    </row>
    <row r="10" spans="1:12" ht="18.600000000000001" customHeight="1">
      <c r="A10" s="6"/>
      <c r="B10" s="6" t="s">
        <v>9</v>
      </c>
      <c r="C10" s="117"/>
      <c r="D10" s="118"/>
      <c r="E10" s="118"/>
      <c r="F10" s="117"/>
      <c r="G10" s="117"/>
      <c r="H10" s="117"/>
      <c r="I10" s="117"/>
      <c r="J10" s="117"/>
      <c r="K10" s="117"/>
      <c r="L10" s="117"/>
    </row>
    <row r="11" spans="1:12" ht="35.450000000000003" customHeight="1">
      <c r="A11" s="6"/>
      <c r="B11" s="6" t="s">
        <v>82</v>
      </c>
      <c r="C11" s="115">
        <v>692200</v>
      </c>
      <c r="D11" s="116">
        <v>723753</v>
      </c>
      <c r="E11" s="116">
        <v>790000</v>
      </c>
      <c r="F11" s="115">
        <v>197500</v>
      </c>
      <c r="G11" s="115">
        <v>395000</v>
      </c>
      <c r="H11" s="116">
        <v>592500</v>
      </c>
      <c r="I11" s="115">
        <f>E11/C11*100</f>
        <v>114.12886449003179</v>
      </c>
      <c r="J11" s="115">
        <f>E11/D11*100</f>
        <v>109.15326085004138</v>
      </c>
      <c r="K11" s="115">
        <v>806800</v>
      </c>
      <c r="L11" s="115">
        <v>823600</v>
      </c>
    </row>
    <row r="12" spans="1:12" ht="35.450000000000003" customHeight="1">
      <c r="A12" s="40"/>
      <c r="B12" s="40" t="s">
        <v>166</v>
      </c>
      <c r="C12" s="115">
        <v>16630</v>
      </c>
      <c r="D12" s="116"/>
      <c r="E12" s="118"/>
      <c r="F12" s="117"/>
      <c r="G12" s="117"/>
      <c r="H12" s="118"/>
      <c r="I12" s="117"/>
      <c r="J12" s="117"/>
      <c r="K12" s="117"/>
      <c r="L12" s="117"/>
    </row>
    <row r="13" spans="1:12" ht="17.45" customHeight="1">
      <c r="A13" s="6"/>
      <c r="B13" s="6" t="s">
        <v>83</v>
      </c>
      <c r="C13" s="115">
        <v>86270</v>
      </c>
      <c r="D13" s="116">
        <v>102000</v>
      </c>
      <c r="E13" s="116">
        <v>103000</v>
      </c>
      <c r="F13" s="116">
        <f>F9-F11</f>
        <v>15500</v>
      </c>
      <c r="G13" s="116">
        <f t="shared" ref="G13:H13" si="0">G9-G11</f>
        <v>30000</v>
      </c>
      <c r="H13" s="116">
        <f t="shared" si="0"/>
        <v>45500</v>
      </c>
      <c r="I13" s="115">
        <f>E13/C13*100</f>
        <v>119.39260461342298</v>
      </c>
      <c r="J13" s="115">
        <f>E13/D13*100</f>
        <v>100.98039215686273</v>
      </c>
      <c r="K13" s="116">
        <v>103200</v>
      </c>
      <c r="L13" s="116">
        <v>104400</v>
      </c>
    </row>
    <row r="14" spans="1:12" ht="37.9" customHeight="1">
      <c r="A14" s="5" t="s">
        <v>84</v>
      </c>
      <c r="B14" s="6" t="s">
        <v>85</v>
      </c>
      <c r="C14" s="115">
        <f>C9/C6/12</f>
        <v>16647.822445561138</v>
      </c>
      <c r="D14" s="115">
        <f t="shared" ref="D14:E14" si="1">D9/D6/12</f>
        <v>16581.385542168671</v>
      </c>
      <c r="E14" s="115">
        <f t="shared" si="1"/>
        <v>17931.72690763052</v>
      </c>
      <c r="F14" s="115">
        <f>F9/F6/3</f>
        <v>17108.433734939757</v>
      </c>
      <c r="G14" s="115">
        <f>G9/G6/6</f>
        <v>17068.273092369476</v>
      </c>
      <c r="H14" s="115">
        <f>H9/H6/9</f>
        <v>17081.659973226237</v>
      </c>
      <c r="I14" s="115">
        <f>E14/C14*100</f>
        <v>107.71214653608774</v>
      </c>
      <c r="J14" s="115">
        <f>E14/D14*100</f>
        <v>108.14371852115585</v>
      </c>
      <c r="K14" s="115">
        <f t="shared" ref="K14:L14" si="2">K9/K6/12</f>
        <v>18273.092369477909</v>
      </c>
      <c r="L14" s="115">
        <f t="shared" si="2"/>
        <v>18634.538152610439</v>
      </c>
    </row>
    <row r="15" spans="1:12" ht="34.15" customHeight="1">
      <c r="A15" s="5" t="s">
        <v>86</v>
      </c>
      <c r="B15" s="6" t="s">
        <v>87</v>
      </c>
      <c r="C15" s="115">
        <v>23697</v>
      </c>
      <c r="D15" s="115">
        <v>23902</v>
      </c>
      <c r="E15" s="115">
        <v>24950</v>
      </c>
      <c r="F15" s="115">
        <v>24950</v>
      </c>
      <c r="G15" s="115">
        <v>24950</v>
      </c>
      <c r="H15" s="115">
        <v>24950</v>
      </c>
      <c r="I15" s="115">
        <f>E15/C15*100</f>
        <v>105.28758914630545</v>
      </c>
      <c r="J15" s="115">
        <f>E15/D15*100</f>
        <v>104.38457032884278</v>
      </c>
      <c r="K15" s="115">
        <v>26197</v>
      </c>
      <c r="L15" s="115">
        <v>26297</v>
      </c>
    </row>
    <row r="16" spans="1:12" ht="15.75">
      <c r="A16" s="168"/>
      <c r="B16" s="6" t="s">
        <v>88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ht="19.149999999999999" customHeight="1">
      <c r="A17" s="168"/>
      <c r="B17" s="29" t="s">
        <v>153</v>
      </c>
      <c r="C17" s="115">
        <v>16920</v>
      </c>
      <c r="D17" s="115">
        <v>17597</v>
      </c>
      <c r="E17" s="115">
        <v>17597</v>
      </c>
      <c r="F17" s="115">
        <v>17597</v>
      </c>
      <c r="G17" s="115">
        <v>17597</v>
      </c>
      <c r="H17" s="115">
        <v>17597</v>
      </c>
      <c r="I17" s="115">
        <f t="shared" ref="I17:I18" si="3">E17/C17*100</f>
        <v>104.00118203309691</v>
      </c>
      <c r="J17" s="115">
        <f t="shared" ref="J17:J18" si="4">E17/D17*100</f>
        <v>100</v>
      </c>
      <c r="K17" s="115">
        <v>17597</v>
      </c>
      <c r="L17" s="115">
        <f>K17</f>
        <v>17597</v>
      </c>
    </row>
    <row r="18" spans="1:12" ht="18.600000000000001" customHeight="1">
      <c r="A18" s="6"/>
      <c r="B18" s="29" t="s">
        <v>154</v>
      </c>
      <c r="C18" s="115">
        <v>7189</v>
      </c>
      <c r="D18" s="115">
        <f>D15-D17</f>
        <v>6305</v>
      </c>
      <c r="E18" s="115">
        <f t="shared" ref="E18:H18" si="5">E15-E17</f>
        <v>7353</v>
      </c>
      <c r="F18" s="115">
        <f t="shared" si="5"/>
        <v>7353</v>
      </c>
      <c r="G18" s="115">
        <f t="shared" si="5"/>
        <v>7353</v>
      </c>
      <c r="H18" s="115">
        <f t="shared" si="5"/>
        <v>7353</v>
      </c>
      <c r="I18" s="115">
        <f t="shared" si="3"/>
        <v>102.28126304075671</v>
      </c>
      <c r="J18" s="115">
        <f t="shared" si="4"/>
        <v>116.62172878667725</v>
      </c>
      <c r="K18" s="115">
        <v>8600</v>
      </c>
      <c r="L18" s="115">
        <v>8700</v>
      </c>
    </row>
  </sheetData>
  <mergeCells count="11">
    <mergeCell ref="L3:L4"/>
    <mergeCell ref="A16:A17"/>
    <mergeCell ref="A1:K1"/>
    <mergeCell ref="A3:A4"/>
    <mergeCell ref="B3:B4"/>
    <mergeCell ref="C3:C4"/>
    <mergeCell ref="D3:D4"/>
    <mergeCell ref="E3:E4"/>
    <mergeCell ref="F3:H3"/>
    <mergeCell ref="I3:J3"/>
    <mergeCell ref="K3:K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topLeftCell="B1" zoomScale="60" workbookViewId="0">
      <selection activeCell="L8" sqref="L8"/>
    </sheetView>
  </sheetViews>
  <sheetFormatPr defaultRowHeight="15"/>
  <cols>
    <col min="1" max="1" width="5.140625" customWidth="1"/>
    <col min="2" max="2" width="35.140625" customWidth="1"/>
  </cols>
  <sheetData>
    <row r="1" spans="1:12" ht="15.75">
      <c r="A1" s="148" t="s">
        <v>89</v>
      </c>
      <c r="B1" s="148"/>
      <c r="C1" s="148"/>
      <c r="D1" s="148"/>
      <c r="E1" s="148"/>
      <c r="F1" s="148"/>
      <c r="G1" s="148"/>
      <c r="H1" s="148"/>
    </row>
    <row r="3" spans="1:12" ht="34.15" customHeight="1">
      <c r="A3" s="153" t="s">
        <v>38</v>
      </c>
      <c r="B3" s="153" t="s">
        <v>40</v>
      </c>
      <c r="C3" s="153" t="s">
        <v>195</v>
      </c>
      <c r="D3" s="153" t="s">
        <v>204</v>
      </c>
      <c r="E3" s="153" t="s">
        <v>197</v>
      </c>
      <c r="F3" s="153" t="s">
        <v>41</v>
      </c>
      <c r="G3" s="153"/>
      <c r="H3" s="153"/>
      <c r="I3" s="153" t="s">
        <v>125</v>
      </c>
      <c r="J3" s="153"/>
      <c r="K3" s="160" t="s">
        <v>179</v>
      </c>
      <c r="L3" s="160" t="s">
        <v>199</v>
      </c>
    </row>
    <row r="4" spans="1:12" ht="47.25">
      <c r="A4" s="153"/>
      <c r="B4" s="153"/>
      <c r="C4" s="153"/>
      <c r="D4" s="153"/>
      <c r="E4" s="153"/>
      <c r="F4" s="5" t="s">
        <v>21</v>
      </c>
      <c r="G4" s="5" t="s">
        <v>22</v>
      </c>
      <c r="H4" s="5" t="s">
        <v>23</v>
      </c>
      <c r="I4" s="10" t="s">
        <v>42</v>
      </c>
      <c r="J4" s="10" t="s">
        <v>43</v>
      </c>
      <c r="K4" s="161"/>
      <c r="L4" s="161"/>
    </row>
    <row r="5" spans="1:12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10">
        <v>9</v>
      </c>
      <c r="J5" s="10">
        <v>10</v>
      </c>
      <c r="K5" s="3">
        <v>11</v>
      </c>
      <c r="L5" s="3">
        <v>12</v>
      </c>
    </row>
    <row r="6" spans="1:12" ht="31.5">
      <c r="A6" s="5" t="s">
        <v>90</v>
      </c>
      <c r="B6" s="40" t="s">
        <v>165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47.25">
      <c r="A7" s="5" t="s">
        <v>91</v>
      </c>
      <c r="B7" s="82" t="s">
        <v>183</v>
      </c>
      <c r="C7" s="92">
        <v>31</v>
      </c>
      <c r="D7" s="92">
        <v>38.299999999999997</v>
      </c>
      <c r="E7" s="108">
        <v>38.299999999999997</v>
      </c>
      <c r="F7" s="92">
        <v>10</v>
      </c>
      <c r="G7" s="92">
        <v>12</v>
      </c>
      <c r="H7" s="92">
        <v>1207</v>
      </c>
      <c r="I7" s="92">
        <f>E7/C7*100</f>
        <v>123.54838709677418</v>
      </c>
      <c r="J7" s="92">
        <f>E7/D7*100</f>
        <v>100</v>
      </c>
      <c r="K7" s="92">
        <v>38.299999999999997</v>
      </c>
      <c r="L7" s="92">
        <v>38.299999999999997</v>
      </c>
    </row>
    <row r="8" spans="1:12" ht="42.75">
      <c r="A8" s="5" t="s">
        <v>92</v>
      </c>
      <c r="B8" s="82" t="s">
        <v>184</v>
      </c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47.25">
      <c r="A9" s="5" t="s">
        <v>93</v>
      </c>
      <c r="B9" s="6" t="s">
        <v>94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21" spans="2:8">
      <c r="B21" s="148"/>
      <c r="C21" s="148"/>
      <c r="D21" s="148"/>
      <c r="E21" s="148"/>
      <c r="F21" s="148"/>
      <c r="G21" s="148"/>
      <c r="H21" s="148"/>
    </row>
    <row r="22" spans="2:8">
      <c r="B22" s="148"/>
      <c r="C22" s="148"/>
      <c r="D22" s="148"/>
      <c r="E22" s="148"/>
      <c r="F22" s="148"/>
      <c r="G22" s="148"/>
      <c r="H22" s="148"/>
    </row>
    <row r="23" spans="2:8">
      <c r="B23" s="148"/>
      <c r="C23" s="148"/>
      <c r="D23" s="148"/>
      <c r="E23" s="148"/>
      <c r="F23" s="148"/>
      <c r="G23" s="148"/>
      <c r="H23" s="148"/>
    </row>
    <row r="24" spans="2:8">
      <c r="B24" s="148"/>
      <c r="C24" s="148"/>
      <c r="D24" s="148"/>
      <c r="E24" s="148"/>
      <c r="F24" s="148"/>
      <c r="G24" s="148"/>
      <c r="H24" s="148"/>
    </row>
  </sheetData>
  <mergeCells count="12">
    <mergeCell ref="K3:K4"/>
    <mergeCell ref="L3:L4"/>
    <mergeCell ref="I3:J3"/>
    <mergeCell ref="F3:H3"/>
    <mergeCell ref="B21:H22"/>
    <mergeCell ref="B23:H24"/>
    <mergeCell ref="A1:H1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topLeftCell="A10" zoomScale="60" workbookViewId="0">
      <pane xSplit="1" ySplit="3" topLeftCell="B32" activePane="bottomRight" state="frozen"/>
      <selection activeCell="A10" sqref="A10"/>
      <selection pane="topRight" activeCell="B10" sqref="B10"/>
      <selection pane="bottomLeft" activeCell="A13" sqref="A13"/>
      <selection pane="bottomRight" activeCell="C32" sqref="C32"/>
    </sheetView>
  </sheetViews>
  <sheetFormatPr defaultRowHeight="15"/>
  <cols>
    <col min="1" max="1" width="24.140625" customWidth="1"/>
    <col min="2" max="2" width="8.85546875" customWidth="1"/>
    <col min="3" max="3" width="8.42578125" customWidth="1"/>
    <col min="4" max="4" width="7.7109375" customWidth="1"/>
    <col min="5" max="5" width="7.5703125" customWidth="1"/>
    <col min="6" max="6" width="8.7109375" customWidth="1"/>
    <col min="7" max="7" width="7.140625" customWidth="1"/>
    <col min="8" max="8" width="8.42578125" customWidth="1"/>
    <col min="9" max="9" width="7" customWidth="1"/>
    <col min="10" max="10" width="7.7109375" customWidth="1"/>
    <col min="11" max="11" width="8.85546875" customWidth="1"/>
    <col min="12" max="12" width="8.42578125" customWidth="1"/>
    <col min="13" max="13" width="9.42578125" customWidth="1"/>
  </cols>
  <sheetData>
    <row r="1" spans="1:16" ht="15.75">
      <c r="B1" s="2"/>
      <c r="C1" s="2"/>
      <c r="D1" s="2"/>
      <c r="E1" s="2"/>
      <c r="F1" s="2"/>
      <c r="G1" s="2"/>
      <c r="H1" s="2"/>
      <c r="L1" s="9" t="s">
        <v>95</v>
      </c>
      <c r="M1" s="9"/>
      <c r="N1" s="9"/>
      <c r="O1" s="2"/>
    </row>
    <row r="2" spans="1:16" ht="15.75">
      <c r="B2" s="2"/>
      <c r="C2" s="2"/>
      <c r="D2" s="2"/>
      <c r="E2" s="2"/>
      <c r="F2" s="2"/>
      <c r="G2" s="2"/>
      <c r="H2" s="2"/>
      <c r="L2" s="9" t="s">
        <v>96</v>
      </c>
      <c r="M2" s="9"/>
      <c r="N2" s="9"/>
      <c r="O2" s="2"/>
    </row>
    <row r="3" spans="1:16" ht="15.75">
      <c r="B3" s="2"/>
      <c r="C3" s="2"/>
      <c r="D3" s="2"/>
      <c r="E3" s="2"/>
      <c r="F3" s="2"/>
      <c r="G3" s="2"/>
      <c r="H3" s="2"/>
      <c r="L3" s="2" t="s">
        <v>1</v>
      </c>
      <c r="M3" s="2"/>
      <c r="N3" s="2"/>
      <c r="O3" s="2"/>
    </row>
    <row r="4" spans="1:16" ht="15.75">
      <c r="B4" s="2"/>
      <c r="C4" s="2"/>
      <c r="D4" s="2"/>
      <c r="E4" s="2"/>
      <c r="F4" s="2"/>
      <c r="G4" s="2"/>
      <c r="H4" s="2"/>
      <c r="L4" s="2" t="s">
        <v>2</v>
      </c>
      <c r="M4" s="2"/>
      <c r="N4" s="2"/>
      <c r="O4" s="2"/>
    </row>
    <row r="5" spans="1:16" ht="15.75">
      <c r="B5" s="2"/>
      <c r="C5" s="2"/>
      <c r="D5" s="2"/>
      <c r="E5" s="2"/>
      <c r="F5" s="2"/>
      <c r="G5" s="2"/>
      <c r="H5" s="2"/>
      <c r="L5" s="9" t="s">
        <v>3</v>
      </c>
      <c r="M5" s="9"/>
      <c r="N5" s="9"/>
      <c r="O5" s="9"/>
    </row>
    <row r="6" spans="1:16" ht="15.75">
      <c r="A6" s="1"/>
      <c r="B6" s="2"/>
      <c r="C6" s="2"/>
      <c r="D6" s="2"/>
      <c r="E6" s="2"/>
      <c r="F6" s="2"/>
      <c r="G6" s="2"/>
      <c r="H6" s="2"/>
      <c r="L6" s="2"/>
      <c r="M6" s="2"/>
      <c r="N6" s="2"/>
      <c r="O6" s="2"/>
    </row>
    <row r="7" spans="1:16" ht="15.75">
      <c r="B7" s="2"/>
      <c r="C7" s="148" t="s">
        <v>97</v>
      </c>
      <c r="D7" s="148"/>
      <c r="E7" s="148"/>
      <c r="F7" s="148"/>
      <c r="G7" s="2"/>
      <c r="H7" s="2"/>
      <c r="I7" s="2"/>
      <c r="J7" s="2"/>
      <c r="K7" s="2"/>
      <c r="L7" s="2"/>
      <c r="M7" s="2"/>
    </row>
    <row r="8" spans="1:16" ht="15.75">
      <c r="B8" s="148" t="s">
        <v>98</v>
      </c>
      <c r="C8" s="148"/>
      <c r="D8" s="148"/>
      <c r="E8" s="148"/>
      <c r="F8" s="148"/>
      <c r="G8" s="148"/>
      <c r="H8" s="148"/>
      <c r="I8" s="2"/>
      <c r="J8" s="2"/>
      <c r="K8" s="2"/>
      <c r="L8" s="2"/>
      <c r="M8" s="2"/>
    </row>
    <row r="10" spans="1:16" ht="17.45" customHeight="1">
      <c r="A10" s="153" t="s">
        <v>99</v>
      </c>
      <c r="B10" s="4" t="s">
        <v>181</v>
      </c>
      <c r="C10" s="3">
        <v>2020</v>
      </c>
      <c r="D10" s="4" t="s">
        <v>180</v>
      </c>
      <c r="E10" s="3">
        <v>2021</v>
      </c>
      <c r="F10" s="155" t="s">
        <v>205</v>
      </c>
      <c r="G10" s="155"/>
      <c r="H10" s="155"/>
      <c r="I10" s="155"/>
      <c r="J10" s="155"/>
      <c r="K10" s="155"/>
      <c r="L10" s="155"/>
      <c r="M10" s="155"/>
      <c r="N10" s="160" t="s">
        <v>179</v>
      </c>
      <c r="O10" s="160" t="s">
        <v>198</v>
      </c>
    </row>
    <row r="11" spans="1:16" ht="21" customHeight="1">
      <c r="A11" s="153"/>
      <c r="B11" s="153" t="s">
        <v>122</v>
      </c>
      <c r="C11" s="153" t="s">
        <v>123</v>
      </c>
      <c r="D11" s="153" t="s">
        <v>122</v>
      </c>
      <c r="E11" s="153" t="s">
        <v>185</v>
      </c>
      <c r="F11" s="153" t="s">
        <v>21</v>
      </c>
      <c r="G11" s="153"/>
      <c r="H11" s="153" t="s">
        <v>22</v>
      </c>
      <c r="I11" s="153"/>
      <c r="J11" s="153" t="s">
        <v>23</v>
      </c>
      <c r="K11" s="153"/>
      <c r="L11" s="153" t="s">
        <v>24</v>
      </c>
      <c r="M11" s="153"/>
      <c r="N11" s="171"/>
      <c r="O11" s="171"/>
    </row>
    <row r="12" spans="1:16" ht="94.5">
      <c r="A12" s="153"/>
      <c r="B12" s="153"/>
      <c r="C12" s="153"/>
      <c r="D12" s="153"/>
      <c r="E12" s="153"/>
      <c r="F12" s="10" t="s">
        <v>122</v>
      </c>
      <c r="G12" s="10" t="s">
        <v>123</v>
      </c>
      <c r="H12" s="10" t="s">
        <v>122</v>
      </c>
      <c r="I12" s="10" t="s">
        <v>123</v>
      </c>
      <c r="J12" s="10" t="s">
        <v>122</v>
      </c>
      <c r="K12" s="10" t="s">
        <v>123</v>
      </c>
      <c r="L12" s="10" t="s">
        <v>122</v>
      </c>
      <c r="M12" s="10" t="s">
        <v>123</v>
      </c>
      <c r="N12" s="161"/>
      <c r="O12" s="161"/>
    </row>
    <row r="13" spans="1:16" ht="15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3">
        <v>14</v>
      </c>
      <c r="O13" s="3">
        <v>15</v>
      </c>
    </row>
    <row r="14" spans="1:16" ht="30.75" customHeight="1">
      <c r="A14" s="13" t="s">
        <v>100</v>
      </c>
      <c r="B14" s="73">
        <f>B16+B17+B18+B19+B20+B21+B22+B23</f>
        <v>110.4</v>
      </c>
      <c r="C14" s="74">
        <f t="shared" ref="C14" si="0">C16+C17+C18+C19+C20+C21+C22+C23</f>
        <v>81.14</v>
      </c>
      <c r="D14" s="73">
        <f>D16+D17+D18+D19+D20+D21+D22+D23+D26</f>
        <v>121.55</v>
      </c>
      <c r="E14" s="74">
        <f t="shared" ref="E14:O14" si="1">E16+E17+E18+E19+E20+E21+E22+E23</f>
        <v>84.72999999999999</v>
      </c>
      <c r="F14" s="73">
        <f t="shared" si="1"/>
        <v>28.54</v>
      </c>
      <c r="G14" s="73">
        <f t="shared" si="1"/>
        <v>21.72</v>
      </c>
      <c r="H14" s="73">
        <f t="shared" si="1"/>
        <v>64.08</v>
      </c>
      <c r="I14" s="73">
        <f t="shared" si="1"/>
        <v>49.5</v>
      </c>
      <c r="J14" s="73">
        <f t="shared" si="1"/>
        <v>83.84</v>
      </c>
      <c r="K14" s="73">
        <f t="shared" si="1"/>
        <v>64.95</v>
      </c>
      <c r="L14" s="73">
        <f t="shared" si="1"/>
        <v>120.46000000000001</v>
      </c>
      <c r="M14" s="73">
        <f>M16+M17+M18+M19+M20+M21+M22+M23+S20</f>
        <v>85.399999999999991</v>
      </c>
      <c r="N14" s="75">
        <f>N16+N17+N18+N19+N20+N21+N22+N23</f>
        <v>122.67</v>
      </c>
      <c r="O14" s="75">
        <f t="shared" si="1"/>
        <v>125.01</v>
      </c>
    </row>
    <row r="15" spans="1:16" ht="17.25" hidden="1" customHeight="1">
      <c r="A15" s="6" t="s">
        <v>101</v>
      </c>
      <c r="B15" s="3"/>
      <c r="C15" s="12"/>
      <c r="D15" s="3"/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6" ht="18.600000000000001" customHeight="1">
      <c r="A16" s="40" t="s">
        <v>164</v>
      </c>
      <c r="B16" s="65">
        <v>6.8</v>
      </c>
      <c r="C16" s="76">
        <v>0.34</v>
      </c>
      <c r="D16" s="65">
        <v>7.5</v>
      </c>
      <c r="E16" s="65">
        <v>0.38</v>
      </c>
      <c r="F16" s="65">
        <v>1.9</v>
      </c>
      <c r="G16" s="65">
        <v>0.9</v>
      </c>
      <c r="H16" s="65">
        <v>1.9</v>
      </c>
      <c r="I16" s="65">
        <v>0.9</v>
      </c>
      <c r="J16" s="65">
        <v>1.9</v>
      </c>
      <c r="K16" s="65">
        <v>0.9</v>
      </c>
      <c r="L16" s="65">
        <v>7.5</v>
      </c>
      <c r="M16" s="65">
        <v>0.38</v>
      </c>
      <c r="N16" s="65">
        <v>7.5</v>
      </c>
      <c r="O16" s="65">
        <v>7.5</v>
      </c>
      <c r="P16" s="66"/>
    </row>
    <row r="17" spans="1:16" ht="15" customHeight="1">
      <c r="A17" s="6" t="s">
        <v>102</v>
      </c>
      <c r="B17" s="67">
        <v>4.2</v>
      </c>
      <c r="C17" s="68"/>
      <c r="D17" s="67">
        <v>4.2</v>
      </c>
      <c r="E17" s="67"/>
      <c r="F17" s="67">
        <v>0</v>
      </c>
      <c r="G17" s="67"/>
      <c r="H17" s="67">
        <v>0</v>
      </c>
      <c r="I17" s="67"/>
      <c r="J17" s="67">
        <v>0</v>
      </c>
      <c r="K17" s="67"/>
      <c r="L17" s="67">
        <v>4.2</v>
      </c>
      <c r="M17" s="67"/>
      <c r="N17" s="67">
        <v>4.2</v>
      </c>
      <c r="O17" s="67">
        <v>4.2</v>
      </c>
    </row>
    <row r="18" spans="1:16" ht="18" hidden="1" customHeight="1">
      <c r="A18" s="6" t="s">
        <v>103</v>
      </c>
      <c r="B18" s="53"/>
      <c r="C18" s="54"/>
      <c r="D18" s="53"/>
      <c r="E18" s="53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6" ht="33" hidden="1" customHeight="1">
      <c r="A19" s="6" t="s">
        <v>104</v>
      </c>
      <c r="B19" s="53"/>
      <c r="C19" s="54"/>
      <c r="D19" s="53"/>
      <c r="E19" s="53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6" ht="30.6" customHeight="1">
      <c r="A20" s="6" t="s">
        <v>105</v>
      </c>
      <c r="B20" s="67">
        <v>95.4</v>
      </c>
      <c r="C20" s="68">
        <v>76.8</v>
      </c>
      <c r="D20" s="71">
        <v>105.25</v>
      </c>
      <c r="E20" s="71">
        <v>84.35</v>
      </c>
      <c r="F20" s="71">
        <v>26.64</v>
      </c>
      <c r="G20" s="71">
        <v>20.82</v>
      </c>
      <c r="H20" s="71">
        <v>62.18</v>
      </c>
      <c r="I20" s="71">
        <v>48.6</v>
      </c>
      <c r="J20" s="71">
        <v>81.94</v>
      </c>
      <c r="K20" s="71">
        <v>64.05</v>
      </c>
      <c r="L20" s="71">
        <v>108.76</v>
      </c>
      <c r="M20" s="71">
        <v>85.02</v>
      </c>
      <c r="N20" s="71">
        <v>110.97</v>
      </c>
      <c r="O20" s="71">
        <v>113.31</v>
      </c>
      <c r="P20" s="66"/>
    </row>
    <row r="21" spans="1:16" ht="70.5" customHeight="1">
      <c r="A21" s="41" t="s">
        <v>106</v>
      </c>
      <c r="B21" s="67"/>
      <c r="C21" s="68"/>
      <c r="D21" s="55"/>
      <c r="E21" s="56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6" ht="15" customHeight="1">
      <c r="A22" s="6" t="s">
        <v>107</v>
      </c>
      <c r="B22" s="67">
        <v>4</v>
      </c>
      <c r="C22" s="68">
        <v>4</v>
      </c>
      <c r="D22" s="71"/>
      <c r="E22" s="67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6" ht="30.75" customHeight="1">
      <c r="A23" s="6" t="s">
        <v>108</v>
      </c>
      <c r="B23" s="69">
        <f>B24+B25</f>
        <v>0</v>
      </c>
      <c r="C23" s="72">
        <f t="shared" ref="C23" si="2">C24</f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</row>
    <row r="24" spans="1:16" ht="18.75" hidden="1" customHeight="1">
      <c r="A24" s="11" t="s">
        <v>124</v>
      </c>
      <c r="B24" s="67">
        <v>0</v>
      </c>
      <c r="C24" s="68"/>
      <c r="D24" s="67">
        <v>0</v>
      </c>
      <c r="E24" s="67"/>
      <c r="F24" s="67">
        <v>0</v>
      </c>
      <c r="G24" s="67"/>
      <c r="H24" s="67">
        <v>0</v>
      </c>
      <c r="I24" s="67"/>
      <c r="J24" s="67">
        <v>0</v>
      </c>
      <c r="K24" s="67"/>
      <c r="L24" s="67">
        <v>0</v>
      </c>
      <c r="M24" s="67"/>
      <c r="N24" s="67">
        <v>0</v>
      </c>
      <c r="O24" s="67">
        <f>N24</f>
        <v>0</v>
      </c>
    </row>
    <row r="25" spans="1:16" ht="19.149999999999999" hidden="1" customHeight="1">
      <c r="A25" s="20"/>
      <c r="B25" s="67"/>
      <c r="C25" s="68"/>
      <c r="D25" s="71"/>
      <c r="E25" s="71"/>
      <c r="F25" s="67"/>
      <c r="G25" s="67"/>
      <c r="H25" s="67"/>
      <c r="I25" s="67"/>
      <c r="J25" s="71"/>
      <c r="K25" s="71"/>
      <c r="L25" s="71"/>
      <c r="M25" s="69"/>
      <c r="N25" s="71"/>
      <c r="O25" s="71"/>
    </row>
    <row r="26" spans="1:16" ht="15.6" customHeight="1">
      <c r="A26" s="6" t="s">
        <v>109</v>
      </c>
      <c r="B26" s="69">
        <v>2.9</v>
      </c>
      <c r="C26" s="72"/>
      <c r="D26" s="70">
        <v>4.5999999999999996</v>
      </c>
      <c r="E26" s="69">
        <v>0</v>
      </c>
      <c r="F26" s="69">
        <v>0</v>
      </c>
      <c r="G26" s="69"/>
      <c r="H26" s="69">
        <v>0</v>
      </c>
      <c r="I26" s="69"/>
      <c r="J26" s="70">
        <v>0</v>
      </c>
      <c r="K26" s="70"/>
      <c r="L26" s="70">
        <v>0</v>
      </c>
      <c r="M26" s="69"/>
      <c r="N26" s="67">
        <v>0</v>
      </c>
      <c r="O26" s="67">
        <v>0</v>
      </c>
    </row>
    <row r="27" spans="1:16" ht="30" hidden="1" customHeight="1">
      <c r="A27" s="21" t="s">
        <v>142</v>
      </c>
      <c r="B27" s="55"/>
      <c r="C27" s="54"/>
      <c r="D27" s="53"/>
      <c r="E27" s="53"/>
      <c r="F27" s="55"/>
      <c r="G27" s="55"/>
      <c r="H27" s="55"/>
      <c r="I27" s="55"/>
      <c r="J27" s="55"/>
      <c r="K27" s="55"/>
      <c r="L27" s="55"/>
      <c r="M27" s="55"/>
      <c r="N27" s="55">
        <v>0</v>
      </c>
      <c r="O27" s="55">
        <v>0</v>
      </c>
    </row>
    <row r="28" spans="1:16" ht="33.6" customHeight="1">
      <c r="A28" s="6" t="s">
        <v>110</v>
      </c>
      <c r="B28" s="70">
        <f>B29+B30+B31+B32</f>
        <v>254.4</v>
      </c>
      <c r="C28" s="57"/>
      <c r="D28" s="70">
        <f>D29+D30+D31+D32</f>
        <v>271.82</v>
      </c>
      <c r="E28" s="58"/>
      <c r="F28" s="70">
        <f>F29+F30+F31+F32</f>
        <v>67.010000000000005</v>
      </c>
      <c r="G28" s="58"/>
      <c r="H28" s="70">
        <f>H29+H30+H31+H32</f>
        <v>154.98999999999998</v>
      </c>
      <c r="I28" s="58"/>
      <c r="J28" s="70">
        <f>J29+J30+J31+J32</f>
        <v>210.12</v>
      </c>
      <c r="K28" s="58"/>
      <c r="L28" s="70">
        <f>L29+L30+L31+L32</f>
        <v>273.46000000000004</v>
      </c>
      <c r="M28" s="58"/>
      <c r="N28" s="70">
        <f>N29+N30+N31+N32</f>
        <v>278.45999999999998</v>
      </c>
      <c r="O28" s="70">
        <f>O29+O30+O31+O32</f>
        <v>283.96999999999997</v>
      </c>
    </row>
    <row r="29" spans="1:16" ht="16.149999999999999" customHeight="1">
      <c r="A29" s="6" t="s">
        <v>111</v>
      </c>
      <c r="B29" s="69">
        <v>180.36</v>
      </c>
      <c r="C29" s="57"/>
      <c r="D29" s="70">
        <v>192.9</v>
      </c>
      <c r="E29" s="58"/>
      <c r="F29" s="69">
        <v>48.18</v>
      </c>
      <c r="G29" s="58"/>
      <c r="H29" s="69">
        <v>111.43</v>
      </c>
      <c r="I29" s="58"/>
      <c r="J29" s="70">
        <v>151.07</v>
      </c>
      <c r="K29" s="58"/>
      <c r="L29" s="70">
        <v>196.66</v>
      </c>
      <c r="M29" s="58"/>
      <c r="N29" s="70">
        <v>200.2</v>
      </c>
      <c r="O29" s="70">
        <v>204.16</v>
      </c>
    </row>
    <row r="30" spans="1:16" ht="34.9" customHeight="1">
      <c r="A30" s="6" t="s">
        <v>112</v>
      </c>
      <c r="B30" s="67">
        <v>27.31</v>
      </c>
      <c r="C30" s="54"/>
      <c r="D30" s="71">
        <v>25.43</v>
      </c>
      <c r="E30" s="53"/>
      <c r="F30" s="67">
        <v>6.35</v>
      </c>
      <c r="G30" s="53"/>
      <c r="H30" s="67">
        <v>14.69</v>
      </c>
      <c r="I30" s="53"/>
      <c r="J30" s="71">
        <v>19.91</v>
      </c>
      <c r="K30" s="53"/>
      <c r="L30" s="71">
        <v>25.9</v>
      </c>
      <c r="M30" s="53"/>
      <c r="N30" s="71">
        <v>26.39</v>
      </c>
      <c r="O30" s="71">
        <v>26.91</v>
      </c>
    </row>
    <row r="31" spans="1:16" ht="46.9" customHeight="1">
      <c r="A31" s="6" t="s">
        <v>113</v>
      </c>
      <c r="B31" s="67">
        <v>41.81</v>
      </c>
      <c r="C31" s="54"/>
      <c r="D31" s="71">
        <v>44.72</v>
      </c>
      <c r="E31" s="53"/>
      <c r="F31" s="67">
        <v>11.17</v>
      </c>
      <c r="G31" s="53"/>
      <c r="H31" s="67">
        <v>25.83</v>
      </c>
      <c r="I31" s="53"/>
      <c r="J31" s="71">
        <v>35.020000000000003</v>
      </c>
      <c r="K31" s="53"/>
      <c r="L31" s="71">
        <v>45.54</v>
      </c>
      <c r="M31" s="53"/>
      <c r="N31" s="71">
        <v>46.41</v>
      </c>
      <c r="O31" s="71">
        <v>47.33</v>
      </c>
    </row>
    <row r="32" spans="1:16" ht="95.45" customHeight="1">
      <c r="A32" s="6" t="s">
        <v>114</v>
      </c>
      <c r="B32" s="67">
        <v>4.92</v>
      </c>
      <c r="C32" s="54"/>
      <c r="D32" s="71">
        <v>8.77</v>
      </c>
      <c r="E32" s="59"/>
      <c r="F32" s="67">
        <v>1.31</v>
      </c>
      <c r="G32" s="53"/>
      <c r="H32" s="67">
        <v>3.04</v>
      </c>
      <c r="I32" s="53"/>
      <c r="J32" s="71">
        <v>4.12</v>
      </c>
      <c r="K32" s="59"/>
      <c r="L32" s="71">
        <v>5.36</v>
      </c>
      <c r="M32" s="59"/>
      <c r="N32" s="71">
        <v>5.46</v>
      </c>
      <c r="O32" s="71">
        <v>5.57</v>
      </c>
    </row>
    <row r="33" spans="1:15" ht="31.9" customHeight="1">
      <c r="A33" s="6" t="s">
        <v>115</v>
      </c>
      <c r="B33" s="69">
        <v>41.860999999999997</v>
      </c>
      <c r="C33" s="72">
        <v>41.860999999999997</v>
      </c>
      <c r="D33" s="70">
        <v>18.899999999999999</v>
      </c>
      <c r="E33" s="70">
        <v>18.899999999999999</v>
      </c>
      <c r="F33" s="70">
        <v>5</v>
      </c>
      <c r="G33" s="70">
        <v>5</v>
      </c>
      <c r="H33" s="70">
        <v>10</v>
      </c>
      <c r="I33" s="70">
        <v>10</v>
      </c>
      <c r="J33" s="70">
        <v>15</v>
      </c>
      <c r="K33" s="70">
        <v>15</v>
      </c>
      <c r="L33" s="70">
        <v>20</v>
      </c>
      <c r="M33" s="70">
        <v>20</v>
      </c>
      <c r="N33" s="70">
        <v>21</v>
      </c>
      <c r="O33" s="70">
        <v>22</v>
      </c>
    </row>
    <row r="34" spans="1:15" ht="33" customHeight="1">
      <c r="A34" s="6" t="s">
        <v>116</v>
      </c>
      <c r="B34" s="67">
        <v>0</v>
      </c>
      <c r="C34" s="68">
        <v>0</v>
      </c>
      <c r="D34" s="71">
        <v>0</v>
      </c>
      <c r="E34" s="71">
        <v>0</v>
      </c>
      <c r="F34" s="67">
        <v>0</v>
      </c>
      <c r="G34" s="67">
        <v>0</v>
      </c>
      <c r="H34" s="67">
        <v>0</v>
      </c>
      <c r="I34" s="67">
        <v>0</v>
      </c>
      <c r="J34" s="71">
        <v>0</v>
      </c>
      <c r="K34" s="71">
        <v>0</v>
      </c>
      <c r="L34" s="71">
        <v>0</v>
      </c>
      <c r="M34" s="71">
        <v>0</v>
      </c>
      <c r="N34" s="71">
        <f>L34</f>
        <v>0</v>
      </c>
      <c r="O34" s="71">
        <f>N34</f>
        <v>0</v>
      </c>
    </row>
    <row r="35" spans="1:15" ht="18.75" customHeight="1">
      <c r="A35" s="6" t="s">
        <v>117</v>
      </c>
      <c r="B35" s="67">
        <v>41.860999999999997</v>
      </c>
      <c r="C35" s="68">
        <v>41.860999999999997</v>
      </c>
      <c r="D35" s="71">
        <v>18.899999999999999</v>
      </c>
      <c r="E35" s="71">
        <v>18.899999999999999</v>
      </c>
      <c r="F35" s="67">
        <v>5</v>
      </c>
      <c r="G35" s="67">
        <v>5</v>
      </c>
      <c r="H35" s="67">
        <v>10</v>
      </c>
      <c r="I35" s="67">
        <v>10</v>
      </c>
      <c r="J35" s="71">
        <v>15</v>
      </c>
      <c r="K35" s="71">
        <v>15</v>
      </c>
      <c r="L35" s="71">
        <v>20</v>
      </c>
      <c r="M35" s="71">
        <v>20</v>
      </c>
      <c r="N35" s="71">
        <v>21</v>
      </c>
      <c r="O35" s="71">
        <f>N35</f>
        <v>21</v>
      </c>
    </row>
    <row r="36" spans="1:15" ht="31.5" hidden="1">
      <c r="A36" s="19" t="s">
        <v>141</v>
      </c>
      <c r="B36" s="53"/>
      <c r="C36" s="54"/>
      <c r="D36" s="53"/>
      <c r="E36" s="53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ht="126" customHeight="1">
      <c r="A37" s="6" t="s">
        <v>118</v>
      </c>
      <c r="B37" s="67">
        <v>3.1</v>
      </c>
      <c r="C37" s="68">
        <v>3.1</v>
      </c>
      <c r="D37" s="67">
        <v>3.83</v>
      </c>
      <c r="E37" s="111" t="s">
        <v>207</v>
      </c>
      <c r="F37" s="67"/>
      <c r="G37" s="67"/>
      <c r="H37" s="67"/>
      <c r="I37" s="67"/>
      <c r="J37" s="67"/>
      <c r="K37" s="67"/>
      <c r="L37" s="67">
        <v>3.83</v>
      </c>
      <c r="M37" s="67">
        <v>3.83</v>
      </c>
      <c r="N37" s="110">
        <v>3.83</v>
      </c>
      <c r="O37" s="110">
        <v>3.83</v>
      </c>
    </row>
    <row r="38" spans="1:15" ht="21" customHeight="1">
      <c r="A38" s="6" t="s">
        <v>119</v>
      </c>
      <c r="B38" s="53"/>
      <c r="C38" s="54"/>
      <c r="D38" s="53"/>
      <c r="E38" s="53"/>
      <c r="F38" s="56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33" customHeight="1">
      <c r="A39" s="6" t="s">
        <v>120</v>
      </c>
      <c r="B39" s="53"/>
      <c r="C39" s="54"/>
      <c r="D39" s="53"/>
      <c r="E39" s="53"/>
      <c r="F39" s="56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3.9" customHeight="1">
      <c r="A40" s="6" t="s">
        <v>121</v>
      </c>
      <c r="B40" s="69">
        <f>B38+B37+B33+B28+B26+B14</f>
        <v>412.66099999999994</v>
      </c>
      <c r="C40" s="69">
        <f t="shared" ref="C40:O40" si="3">C38+C37+C33+C28+C26+C14</f>
        <v>126.101</v>
      </c>
      <c r="D40" s="69">
        <f t="shared" si="3"/>
        <v>420.70000000000005</v>
      </c>
      <c r="E40" s="69">
        <f t="shared" si="3"/>
        <v>107.45999999999998</v>
      </c>
      <c r="F40" s="69">
        <f t="shared" si="3"/>
        <v>100.55000000000001</v>
      </c>
      <c r="G40" s="69">
        <f t="shared" si="3"/>
        <v>26.72</v>
      </c>
      <c r="H40" s="69">
        <f t="shared" si="3"/>
        <v>229.07</v>
      </c>
      <c r="I40" s="69">
        <f t="shared" si="3"/>
        <v>59.5</v>
      </c>
      <c r="J40" s="69">
        <f t="shared" si="3"/>
        <v>308.96000000000004</v>
      </c>
      <c r="K40" s="69">
        <f t="shared" si="3"/>
        <v>79.95</v>
      </c>
      <c r="L40" s="69">
        <f t="shared" si="3"/>
        <v>417.75</v>
      </c>
      <c r="M40" s="69">
        <f t="shared" si="3"/>
        <v>109.22999999999999</v>
      </c>
      <c r="N40" s="69">
        <f t="shared" si="3"/>
        <v>425.96</v>
      </c>
      <c r="O40" s="69">
        <f t="shared" si="3"/>
        <v>434.80999999999995</v>
      </c>
    </row>
    <row r="41" spans="1:15">
      <c r="J41" s="37"/>
      <c r="K41" s="37"/>
      <c r="L41" s="37"/>
      <c r="M41" s="37"/>
      <c r="N41" s="37"/>
      <c r="O41" s="37"/>
    </row>
  </sheetData>
  <mergeCells count="14">
    <mergeCell ref="C7:F7"/>
    <mergeCell ref="N10:N12"/>
    <mergeCell ref="O10:O12"/>
    <mergeCell ref="J11:K11"/>
    <mergeCell ref="H11:I11"/>
    <mergeCell ref="F11:G11"/>
    <mergeCell ref="F10:M10"/>
    <mergeCell ref="B8:H8"/>
    <mergeCell ref="L11:M11"/>
    <mergeCell ref="A10:A12"/>
    <mergeCell ref="B11:B12"/>
    <mergeCell ref="C11:C12"/>
    <mergeCell ref="D11:D12"/>
    <mergeCell ref="E11:E12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18"/>
  <sheetViews>
    <sheetView tabSelected="1" workbookViewId="0">
      <selection activeCell="B10" sqref="B9:B10"/>
    </sheetView>
  </sheetViews>
  <sheetFormatPr defaultRowHeight="15"/>
  <cols>
    <col min="2" max="2" width="35.5703125" customWidth="1"/>
    <col min="5" max="5" width="9" bestFit="1" customWidth="1"/>
    <col min="9" max="9" width="8.7109375" customWidth="1"/>
    <col min="10" max="10" width="9" customWidth="1"/>
    <col min="11" max="11" width="9" bestFit="1" customWidth="1"/>
  </cols>
  <sheetData>
    <row r="3" ht="33.6" customHeight="1"/>
    <row r="6" ht="31.9" customHeight="1"/>
    <row r="7" ht="16.899999999999999" customHeight="1"/>
    <row r="8" ht="32.450000000000003" customHeight="1"/>
    <row r="9" ht="22.15" customHeight="1"/>
    <row r="10" ht="18.600000000000001" customHeight="1"/>
    <row r="11" ht="35.450000000000003" customHeight="1"/>
    <row r="12" ht="35.450000000000003" customHeight="1"/>
    <row r="13" ht="17.45" customHeight="1"/>
    <row r="14" ht="37.9" customHeight="1"/>
    <row r="15" ht="34.15" customHeight="1"/>
    <row r="17" ht="19.149999999999999" customHeight="1"/>
    <row r="18" ht="18.60000000000000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1</vt:lpstr>
      <vt:lpstr>прил 1.2</vt:lpstr>
      <vt:lpstr>3</vt:lpstr>
      <vt:lpstr>4</vt:lpstr>
      <vt:lpstr>5</vt:lpstr>
      <vt:lpstr>1.3</vt:lpstr>
      <vt:lpstr>Лист1</vt:lpstr>
      <vt:lpstr>'прил 1.2'!Область_печати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Приемная</cp:lastModifiedBy>
  <cp:lastPrinted>2021-12-29T09:47:37Z</cp:lastPrinted>
  <dcterms:created xsi:type="dcterms:W3CDTF">2016-12-26T05:15:40Z</dcterms:created>
  <dcterms:modified xsi:type="dcterms:W3CDTF">2021-12-29T09:47:42Z</dcterms:modified>
</cp:coreProperties>
</file>