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бланк" sheetId="1" r:id="rId1"/>
  </sheets>
  <definedNames>
    <definedName name="_xlnm.Print_Titles" localSheetId="0">'бланк'!$A:$B</definedName>
    <definedName name="_xlnm.Print_Area" localSheetId="0">'бланк'!$A$1:$AC$40</definedName>
  </definedNames>
  <calcPr fullCalcOnLoad="1"/>
</workbook>
</file>

<file path=xl/sharedStrings.xml><?xml version="1.0" encoding="utf-8"?>
<sst xmlns="http://schemas.openxmlformats.org/spreadsheetml/2006/main" count="65" uniqueCount="40">
  <si>
    <t xml:space="preserve">№ </t>
  </si>
  <si>
    <t>Наименование поселения</t>
  </si>
  <si>
    <t>Всего по муниципальному району</t>
  </si>
  <si>
    <t>Гришинское</t>
  </si>
  <si>
    <t>Дубровское</t>
  </si>
  <si>
    <t>Ежовское</t>
  </si>
  <si>
    <t>Завязенское</t>
  </si>
  <si>
    <t>Калачевское</t>
  </si>
  <si>
    <t>Калиновское</t>
  </si>
  <si>
    <t>Мачешанское</t>
  </si>
  <si>
    <t>Озеркинское</t>
  </si>
  <si>
    <t>Преображенское</t>
  </si>
  <si>
    <t>Чернореченское</t>
  </si>
  <si>
    <t xml:space="preserve">рублей </t>
  </si>
  <si>
    <t>Назначено</t>
  </si>
  <si>
    <t>Исполнено</t>
  </si>
  <si>
    <t>Отклонение</t>
  </si>
  <si>
    <t>Итого сумма средств на осуществление передаваемых полномочий</t>
  </si>
  <si>
    <t>реализация полномочий по организации в границах поселения тепло-, водоснабжения и водоотведения в части выполнения функций муниципального заказчика по софинансированию расходов мероприятий по энерго- и ресурсосбережению в жилищно-коммунальном хозяйстве поселений в рамках подпрограммы "Реформирование и модернизация ЖКХ Волгоградской области на 2007-2010 годы" ОЦП "Жилище"</t>
  </si>
  <si>
    <t>к Решению Киквидзенской районной Думы</t>
  </si>
  <si>
    <t>Организация библиотечного обслуживания населения</t>
  </si>
  <si>
    <t>Создание условий для организации досуга и обеспечения жителей поселения услугами организаций культуры</t>
  </si>
  <si>
    <t>5=4-3</t>
  </si>
  <si>
    <t>8=7-6</t>
  </si>
  <si>
    <t>11=10-9</t>
  </si>
  <si>
    <t>ОТЧЕТ</t>
  </si>
  <si>
    <t xml:space="preserve"> об использовании межбюджетных трансфертов, передаваемых из бюджетов сельских поселений в бюджет Киквидзенского муниципального района Волгоградской области на осуществление части полномочий сельских поселений </t>
  </si>
  <si>
    <t>Отдельные бюджетные полномочия финансового органа</t>
  </si>
  <si>
    <t>Осуществление внешнего муниципального финансового контроля бюджетов поселений</t>
  </si>
  <si>
    <t>17=16-15</t>
  </si>
  <si>
    <t>20=19-18</t>
  </si>
  <si>
    <t>23=22-21</t>
  </si>
  <si>
    <t>Осуществление отдельных полномочий по организации благоустройства сельских поселений</t>
  </si>
  <si>
    <t xml:space="preserve">Осуществление отдельных полномочий в сфере дорожной деятельности </t>
  </si>
  <si>
    <t>14=13-12</t>
  </si>
  <si>
    <t>26=25-24</t>
  </si>
  <si>
    <t xml:space="preserve">Обеспечения проживающих в поселении и нуждающихся в жилых помещениях малоимущих граждан жилыми помещениями </t>
  </si>
  <si>
    <t>Приложение № 7</t>
  </si>
  <si>
    <t>проект</t>
  </si>
  <si>
    <t>за 2023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</si>
</sst>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2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52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188" fontId="2" fillId="0" borderId="0" xfId="0" applyNumberFormat="1" applyFont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justify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 wrapText="1"/>
    </xf>
    <xf numFmtId="4" fontId="1" fillId="0" borderId="24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188" fontId="1" fillId="0" borderId="0" xfId="0" applyNumberFormat="1" applyFont="1" applyBorder="1" applyAlignment="1">
      <alignment horizontal="right" vertical="center" wrapText="1"/>
    </xf>
    <xf numFmtId="188" fontId="2" fillId="0" borderId="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/>
    </xf>
    <xf numFmtId="4" fontId="1" fillId="0" borderId="17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2" fillId="0" borderId="29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полнение бюджета 1999 года за 10 месяце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228"/>
  <sheetViews>
    <sheetView tabSelected="1" view="pageBreakPreview" zoomScale="75" zoomScaleSheetLayoutView="75" zoomScalePageLayoutView="0" workbookViewId="0" topLeftCell="A2">
      <pane xSplit="5" ySplit="14" topLeftCell="P16" activePane="bottomRight" state="frozen"/>
      <selection pane="topLeft" activeCell="A2" sqref="A2"/>
      <selection pane="topRight" activeCell="F2" sqref="F2"/>
      <selection pane="bottomLeft" activeCell="A16" sqref="A16"/>
      <selection pane="bottomRight" activeCell="V20" sqref="V20"/>
    </sheetView>
  </sheetViews>
  <sheetFormatPr defaultColWidth="3.7109375" defaultRowHeight="12.75"/>
  <cols>
    <col min="1" max="1" width="4.28125" style="2" customWidth="1"/>
    <col min="2" max="2" width="24.8515625" style="2" customWidth="1"/>
    <col min="3" max="3" width="15.421875" style="2" hidden="1" customWidth="1"/>
    <col min="4" max="4" width="16.140625" style="2" hidden="1" customWidth="1"/>
    <col min="5" max="5" width="7.421875" style="2" hidden="1" customWidth="1"/>
    <col min="6" max="6" width="13.140625" style="2" customWidth="1"/>
    <col min="7" max="7" width="14.28125" style="2" customWidth="1"/>
    <col min="8" max="8" width="10.57421875" style="2" customWidth="1"/>
    <col min="9" max="9" width="14.57421875" style="2" customWidth="1"/>
    <col min="10" max="10" width="14.00390625" style="2" customWidth="1"/>
    <col min="11" max="11" width="16.28125" style="2" customWidth="1"/>
    <col min="12" max="12" width="17.7109375" style="2" hidden="1" customWidth="1"/>
    <col min="13" max="13" width="15.8515625" style="2" hidden="1" customWidth="1"/>
    <col min="14" max="14" width="20.7109375" style="2" hidden="1" customWidth="1"/>
    <col min="15" max="16" width="16.7109375" style="2" customWidth="1"/>
    <col min="17" max="17" width="15.28125" style="2" bestFit="1" customWidth="1"/>
    <col min="18" max="18" width="19.57421875" style="2" customWidth="1"/>
    <col min="19" max="19" width="17.7109375" style="2" customWidth="1"/>
    <col min="20" max="20" width="14.7109375" style="2" customWidth="1"/>
    <col min="21" max="21" width="16.57421875" style="2" customWidth="1"/>
    <col min="22" max="25" width="17.00390625" style="2" customWidth="1"/>
    <col min="26" max="26" width="17.8515625" style="2" bestFit="1" customWidth="1"/>
    <col min="27" max="27" width="18.00390625" style="2" bestFit="1" customWidth="1"/>
    <col min="28" max="28" width="17.57421875" style="2" customWidth="1"/>
    <col min="29" max="29" width="16.28125" style="2" customWidth="1"/>
    <col min="30" max="16384" width="3.7109375" style="2" customWidth="1"/>
  </cols>
  <sheetData>
    <row r="1" ht="18" customHeight="1"/>
    <row r="2" ht="18" customHeight="1"/>
    <row r="3" ht="18" customHeight="1">
      <c r="AC3" s="3" t="s">
        <v>37</v>
      </c>
    </row>
    <row r="4" ht="18" customHeight="1">
      <c r="AC4" s="3" t="s">
        <v>19</v>
      </c>
    </row>
    <row r="5" spans="28:29" ht="18" customHeight="1">
      <c r="AB5" s="46"/>
      <c r="AC5" s="3" t="s">
        <v>38</v>
      </c>
    </row>
    <row r="6" ht="18" customHeight="1"/>
    <row r="7" spans="2:29" ht="18" customHeight="1">
      <c r="B7" s="59" t="s">
        <v>25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</row>
    <row r="8" spans="2:29" ht="41.25" customHeight="1">
      <c r="B8" s="64" t="s">
        <v>26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</row>
    <row r="9" spans="2:29" ht="33" customHeight="1">
      <c r="B9" s="64" t="s">
        <v>39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</row>
    <row r="10" ht="21.75" customHeight="1" thickBot="1">
      <c r="AC10" s="3" t="s">
        <v>13</v>
      </c>
    </row>
    <row r="11" spans="1:29" ht="25.5" customHeight="1">
      <c r="A11" s="60" t="s">
        <v>0</v>
      </c>
      <c r="B11" s="74" t="s">
        <v>1</v>
      </c>
      <c r="C11" s="77" t="s">
        <v>18</v>
      </c>
      <c r="D11" s="78"/>
      <c r="E11" s="78"/>
      <c r="F11" s="47" t="s">
        <v>27</v>
      </c>
      <c r="G11" s="48"/>
      <c r="H11" s="49"/>
      <c r="I11" s="47" t="s">
        <v>28</v>
      </c>
      <c r="J11" s="48"/>
      <c r="K11" s="49"/>
      <c r="L11" s="47" t="s">
        <v>32</v>
      </c>
      <c r="M11" s="48"/>
      <c r="N11" s="49"/>
      <c r="O11" s="47" t="s">
        <v>36</v>
      </c>
      <c r="P11" s="48"/>
      <c r="Q11" s="49"/>
      <c r="R11" s="47" t="s">
        <v>33</v>
      </c>
      <c r="S11" s="48"/>
      <c r="T11" s="49"/>
      <c r="U11" s="47" t="s">
        <v>20</v>
      </c>
      <c r="V11" s="48"/>
      <c r="W11" s="49"/>
      <c r="X11" s="48" t="s">
        <v>21</v>
      </c>
      <c r="Y11" s="48"/>
      <c r="Z11" s="56"/>
      <c r="AA11" s="65" t="s">
        <v>17</v>
      </c>
      <c r="AB11" s="66"/>
      <c r="AC11" s="67"/>
    </row>
    <row r="12" spans="1:29" ht="29.25" customHeight="1">
      <c r="A12" s="61"/>
      <c r="B12" s="75"/>
      <c r="C12" s="79"/>
      <c r="D12" s="63"/>
      <c r="E12" s="63"/>
      <c r="F12" s="50"/>
      <c r="G12" s="51"/>
      <c r="H12" s="52"/>
      <c r="I12" s="50"/>
      <c r="J12" s="51"/>
      <c r="K12" s="52"/>
      <c r="L12" s="50"/>
      <c r="M12" s="51"/>
      <c r="N12" s="52"/>
      <c r="O12" s="50"/>
      <c r="P12" s="51"/>
      <c r="Q12" s="52"/>
      <c r="R12" s="50"/>
      <c r="S12" s="51"/>
      <c r="T12" s="52"/>
      <c r="U12" s="50"/>
      <c r="V12" s="51"/>
      <c r="W12" s="52"/>
      <c r="X12" s="51"/>
      <c r="Y12" s="51"/>
      <c r="Z12" s="57"/>
      <c r="AA12" s="68"/>
      <c r="AB12" s="69"/>
      <c r="AC12" s="70"/>
    </row>
    <row r="13" spans="1:29" ht="18" thickBot="1">
      <c r="A13" s="61"/>
      <c r="B13" s="75"/>
      <c r="C13" s="80"/>
      <c r="D13" s="81"/>
      <c r="E13" s="81"/>
      <c r="F13" s="53"/>
      <c r="G13" s="54"/>
      <c r="H13" s="55"/>
      <c r="I13" s="53"/>
      <c r="J13" s="54"/>
      <c r="K13" s="55"/>
      <c r="L13" s="53"/>
      <c r="M13" s="54"/>
      <c r="N13" s="55"/>
      <c r="O13" s="53"/>
      <c r="P13" s="54"/>
      <c r="Q13" s="55"/>
      <c r="R13" s="53"/>
      <c r="S13" s="54"/>
      <c r="T13" s="55"/>
      <c r="U13" s="53"/>
      <c r="V13" s="54"/>
      <c r="W13" s="55"/>
      <c r="X13" s="54"/>
      <c r="Y13" s="54"/>
      <c r="Z13" s="58"/>
      <c r="AA13" s="71"/>
      <c r="AB13" s="72"/>
      <c r="AC13" s="73"/>
    </row>
    <row r="14" spans="1:29" ht="38.25" customHeight="1" thickBot="1">
      <c r="A14" s="62"/>
      <c r="B14" s="76"/>
      <c r="C14" s="4" t="s">
        <v>14</v>
      </c>
      <c r="D14" s="4" t="s">
        <v>15</v>
      </c>
      <c r="E14" s="4" t="s">
        <v>16</v>
      </c>
      <c r="F14" s="42" t="s">
        <v>14</v>
      </c>
      <c r="G14" s="42" t="s">
        <v>15</v>
      </c>
      <c r="H14" s="42" t="s">
        <v>16</v>
      </c>
      <c r="I14" s="42" t="s">
        <v>14</v>
      </c>
      <c r="J14" s="42" t="s">
        <v>15</v>
      </c>
      <c r="K14" s="42" t="s">
        <v>16</v>
      </c>
      <c r="L14" s="42" t="s">
        <v>14</v>
      </c>
      <c r="M14" s="42" t="s">
        <v>15</v>
      </c>
      <c r="N14" s="42" t="s">
        <v>16</v>
      </c>
      <c r="O14" s="42" t="s">
        <v>14</v>
      </c>
      <c r="P14" s="42" t="s">
        <v>15</v>
      </c>
      <c r="Q14" s="42" t="s">
        <v>16</v>
      </c>
      <c r="R14" s="42" t="s">
        <v>14</v>
      </c>
      <c r="S14" s="42" t="s">
        <v>15</v>
      </c>
      <c r="T14" s="42" t="s">
        <v>16</v>
      </c>
      <c r="U14" s="42" t="s">
        <v>14</v>
      </c>
      <c r="V14" s="42" t="s">
        <v>15</v>
      </c>
      <c r="W14" s="42" t="s">
        <v>16</v>
      </c>
      <c r="X14" s="42" t="s">
        <v>14</v>
      </c>
      <c r="Y14" s="42" t="s">
        <v>15</v>
      </c>
      <c r="Z14" s="42" t="s">
        <v>16</v>
      </c>
      <c r="AA14" s="43" t="s">
        <v>14</v>
      </c>
      <c r="AB14" s="44" t="s">
        <v>15</v>
      </c>
      <c r="AC14" s="45" t="s">
        <v>16</v>
      </c>
    </row>
    <row r="15" spans="1:29" ht="38.25" customHeight="1" thickBot="1">
      <c r="A15" s="22">
        <v>1</v>
      </c>
      <c r="B15" s="4">
        <v>2</v>
      </c>
      <c r="C15" s="4">
        <v>3</v>
      </c>
      <c r="D15" s="4">
        <v>4</v>
      </c>
      <c r="E15" s="4" t="s">
        <v>22</v>
      </c>
      <c r="F15" s="4">
        <v>3</v>
      </c>
      <c r="G15" s="4">
        <v>4</v>
      </c>
      <c r="H15" s="4" t="s">
        <v>22</v>
      </c>
      <c r="I15" s="4">
        <v>6</v>
      </c>
      <c r="J15" s="4">
        <v>7</v>
      </c>
      <c r="K15" s="4" t="s">
        <v>23</v>
      </c>
      <c r="L15" s="4">
        <v>9</v>
      </c>
      <c r="M15" s="4">
        <v>10</v>
      </c>
      <c r="N15" s="4" t="s">
        <v>24</v>
      </c>
      <c r="O15" s="4">
        <v>12</v>
      </c>
      <c r="P15" s="4">
        <v>13</v>
      </c>
      <c r="Q15" s="4" t="s">
        <v>34</v>
      </c>
      <c r="R15" s="4">
        <v>15</v>
      </c>
      <c r="S15" s="4">
        <v>16</v>
      </c>
      <c r="T15" s="4" t="s">
        <v>29</v>
      </c>
      <c r="U15" s="4">
        <v>18</v>
      </c>
      <c r="V15" s="4">
        <v>19</v>
      </c>
      <c r="W15" s="4" t="s">
        <v>30</v>
      </c>
      <c r="X15" s="4">
        <v>21</v>
      </c>
      <c r="Y15" s="4">
        <v>22</v>
      </c>
      <c r="Z15" s="4" t="s">
        <v>31</v>
      </c>
      <c r="AA15" s="23">
        <v>24</v>
      </c>
      <c r="AB15" s="24">
        <v>25</v>
      </c>
      <c r="AC15" s="25" t="s">
        <v>35</v>
      </c>
    </row>
    <row r="16" spans="1:29" ht="18">
      <c r="A16" s="20">
        <v>1</v>
      </c>
      <c r="B16" s="1" t="s">
        <v>3</v>
      </c>
      <c r="C16" s="29"/>
      <c r="D16" s="29"/>
      <c r="E16" s="26">
        <f aca="true" t="shared" si="0" ref="E16:E25">D16-C16</f>
        <v>0</v>
      </c>
      <c r="F16" s="29">
        <v>5840</v>
      </c>
      <c r="G16" s="29">
        <v>5840</v>
      </c>
      <c r="H16" s="26">
        <f aca="true" t="shared" si="1" ref="H16:H25">G16-F16</f>
        <v>0</v>
      </c>
      <c r="I16" s="29">
        <v>38611</v>
      </c>
      <c r="J16" s="29">
        <v>38611</v>
      </c>
      <c r="K16" s="26">
        <f aca="true" t="shared" si="2" ref="K16:K25">J16-I16</f>
        <v>0</v>
      </c>
      <c r="L16" s="29"/>
      <c r="M16" s="29"/>
      <c r="N16" s="26">
        <f aca="true" t="shared" si="3" ref="N16:N37">M16-L16</f>
        <v>0</v>
      </c>
      <c r="O16" s="29"/>
      <c r="P16" s="29"/>
      <c r="Q16" s="26">
        <f aca="true" t="shared" si="4" ref="Q16:Q25">P16-O16</f>
        <v>0</v>
      </c>
      <c r="R16" s="29">
        <v>550000</v>
      </c>
      <c r="S16" s="29">
        <v>550000</v>
      </c>
      <c r="T16" s="26">
        <f aca="true" t="shared" si="5" ref="T16:T25">S16-R16</f>
        <v>0</v>
      </c>
      <c r="U16" s="29">
        <f>542657.58</f>
        <v>542657.58</v>
      </c>
      <c r="V16" s="29">
        <f>537241.89</f>
        <v>537241.89</v>
      </c>
      <c r="W16" s="26">
        <f aca="true" t="shared" si="6" ref="W16:W25">V16-U16</f>
        <v>-5415.689999999944</v>
      </c>
      <c r="X16" s="29">
        <f>3777079.57+349366</f>
        <v>4126445.57</v>
      </c>
      <c r="Y16" s="29">
        <f>3231809.26+346563.23</f>
        <v>3578372.4899999998</v>
      </c>
      <c r="Z16" s="26">
        <f aca="true" t="shared" si="7" ref="Z16:Z25">Y16-X16</f>
        <v>-548073.0800000001</v>
      </c>
      <c r="AA16" s="27">
        <f aca="true" t="shared" si="8" ref="AA16:AA25">+F16+I16+O16+R16+U16+X16+L16</f>
        <v>5263554.15</v>
      </c>
      <c r="AB16" s="27">
        <f aca="true" t="shared" si="9" ref="AB16:AB25">G16+J16+P16+S16+V16+Y16+M16</f>
        <v>4710065.38</v>
      </c>
      <c r="AC16" s="28">
        <f aca="true" t="shared" si="10" ref="AC16:AC25">AB16-AA16</f>
        <v>-553488.7700000005</v>
      </c>
    </row>
    <row r="17" spans="1:29" ht="18">
      <c r="A17" s="20">
        <v>2</v>
      </c>
      <c r="B17" s="1" t="s">
        <v>4</v>
      </c>
      <c r="C17" s="29"/>
      <c r="D17" s="29"/>
      <c r="E17" s="26">
        <f t="shared" si="0"/>
        <v>0</v>
      </c>
      <c r="F17" s="29">
        <v>3729</v>
      </c>
      <c r="G17" s="29">
        <v>3729</v>
      </c>
      <c r="H17" s="26">
        <f t="shared" si="1"/>
        <v>0</v>
      </c>
      <c r="I17" s="29">
        <v>23971</v>
      </c>
      <c r="J17" s="29">
        <v>23971</v>
      </c>
      <c r="K17" s="26">
        <f t="shared" si="2"/>
        <v>0</v>
      </c>
      <c r="L17" s="29"/>
      <c r="M17" s="29"/>
      <c r="N17" s="26">
        <f t="shared" si="3"/>
        <v>0</v>
      </c>
      <c r="O17" s="29"/>
      <c r="P17" s="29"/>
      <c r="Q17" s="26">
        <f t="shared" si="4"/>
        <v>0</v>
      </c>
      <c r="R17" s="29">
        <f>740000+2653441.66</f>
        <v>3393441.66</v>
      </c>
      <c r="S17" s="29">
        <f>740000+2653441.66</f>
        <v>3393441.66</v>
      </c>
      <c r="T17" s="26">
        <f t="shared" si="5"/>
        <v>0</v>
      </c>
      <c r="U17" s="29">
        <f>451941+63600</f>
        <v>515541</v>
      </c>
      <c r="V17" s="29">
        <v>443138.86</v>
      </c>
      <c r="W17" s="26">
        <f t="shared" si="6"/>
        <v>-72402.14000000001</v>
      </c>
      <c r="X17" s="29">
        <f>635760+343630</f>
        <v>979390</v>
      </c>
      <c r="Y17" s="29">
        <f>625889.91+343075.63</f>
        <v>968965.54</v>
      </c>
      <c r="Z17" s="26">
        <f t="shared" si="7"/>
        <v>-10424.459999999963</v>
      </c>
      <c r="AA17" s="27">
        <f t="shared" si="8"/>
        <v>4916072.66</v>
      </c>
      <c r="AB17" s="27">
        <f t="shared" si="9"/>
        <v>4833246.0600000005</v>
      </c>
      <c r="AC17" s="28">
        <f t="shared" si="10"/>
        <v>-82826.59999999963</v>
      </c>
    </row>
    <row r="18" spans="1:29" ht="18">
      <c r="A18" s="20">
        <v>3</v>
      </c>
      <c r="B18" s="1" t="s">
        <v>5</v>
      </c>
      <c r="C18" s="29"/>
      <c r="D18" s="29"/>
      <c r="E18" s="26">
        <f t="shared" si="0"/>
        <v>0</v>
      </c>
      <c r="F18" s="29">
        <v>5789</v>
      </c>
      <c r="G18" s="29">
        <v>5789</v>
      </c>
      <c r="H18" s="26">
        <f t="shared" si="1"/>
        <v>0</v>
      </c>
      <c r="I18" s="29">
        <v>37508</v>
      </c>
      <c r="J18" s="29">
        <v>37508</v>
      </c>
      <c r="K18" s="26">
        <f t="shared" si="2"/>
        <v>0</v>
      </c>
      <c r="L18" s="29"/>
      <c r="M18" s="29"/>
      <c r="N18" s="26">
        <f t="shared" si="3"/>
        <v>0</v>
      </c>
      <c r="O18" s="29"/>
      <c r="P18" s="29"/>
      <c r="Q18" s="26">
        <f t="shared" si="4"/>
        <v>0</v>
      </c>
      <c r="R18" s="29">
        <v>700000</v>
      </c>
      <c r="S18" s="29">
        <v>700000</v>
      </c>
      <c r="T18" s="26">
        <f t="shared" si="5"/>
        <v>0</v>
      </c>
      <c r="U18" s="29">
        <f>627460.3+126883</f>
        <v>754343.3</v>
      </c>
      <c r="V18" s="29">
        <f>622726.95+63599.79</f>
        <v>686326.74</v>
      </c>
      <c r="W18" s="26">
        <f t="shared" si="6"/>
        <v>-68016.56000000006</v>
      </c>
      <c r="X18" s="29">
        <f>2213269.8+746406</f>
        <v>2959675.8</v>
      </c>
      <c r="Y18" s="29">
        <f>2194194.25+741789.59</f>
        <v>2935983.84</v>
      </c>
      <c r="Z18" s="26">
        <f t="shared" si="7"/>
        <v>-23691.959999999963</v>
      </c>
      <c r="AA18" s="27">
        <f t="shared" si="8"/>
        <v>4457316.1</v>
      </c>
      <c r="AB18" s="27">
        <f t="shared" si="9"/>
        <v>4365607.58</v>
      </c>
      <c r="AC18" s="28">
        <f t="shared" si="10"/>
        <v>-91708.51999999955</v>
      </c>
    </row>
    <row r="19" spans="1:29" ht="18">
      <c r="A19" s="20">
        <v>4</v>
      </c>
      <c r="B19" s="1" t="s">
        <v>6</v>
      </c>
      <c r="C19" s="29"/>
      <c r="D19" s="29"/>
      <c r="E19" s="26">
        <f t="shared" si="0"/>
        <v>0</v>
      </c>
      <c r="F19" s="29">
        <v>4766</v>
      </c>
      <c r="G19" s="29">
        <v>4766</v>
      </c>
      <c r="H19" s="26">
        <f t="shared" si="1"/>
        <v>0</v>
      </c>
      <c r="I19" s="29">
        <v>31366</v>
      </c>
      <c r="J19" s="29">
        <v>31366</v>
      </c>
      <c r="K19" s="26">
        <f t="shared" si="2"/>
        <v>0</v>
      </c>
      <c r="L19" s="29"/>
      <c r="M19" s="29"/>
      <c r="N19" s="26">
        <f t="shared" si="3"/>
        <v>0</v>
      </c>
      <c r="O19" s="29"/>
      <c r="P19" s="29"/>
      <c r="Q19" s="26">
        <f t="shared" si="4"/>
        <v>0</v>
      </c>
      <c r="R19" s="29">
        <v>649000</v>
      </c>
      <c r="S19" s="29">
        <v>649000</v>
      </c>
      <c r="T19" s="26">
        <f t="shared" si="5"/>
        <v>0</v>
      </c>
      <c r="U19" s="29">
        <f>328876.92</f>
        <v>328876.92</v>
      </c>
      <c r="V19" s="29">
        <f>323804.61+126404.15</f>
        <v>450208.76</v>
      </c>
      <c r="W19" s="26">
        <f t="shared" si="6"/>
        <v>121331.84000000003</v>
      </c>
      <c r="X19" s="29">
        <f>3150421.12+373802</f>
        <v>3524223.12</v>
      </c>
      <c r="Y19" s="29">
        <f>3140601.21+357543.68</f>
        <v>3498144.89</v>
      </c>
      <c r="Z19" s="26">
        <f t="shared" si="7"/>
        <v>-26078.22999999998</v>
      </c>
      <c r="AA19" s="27">
        <f t="shared" si="8"/>
        <v>4538232.04</v>
      </c>
      <c r="AB19" s="27">
        <f t="shared" si="9"/>
        <v>4633485.65</v>
      </c>
      <c r="AC19" s="28">
        <f t="shared" si="10"/>
        <v>95253.61000000034</v>
      </c>
    </row>
    <row r="20" spans="1:29" ht="18">
      <c r="A20" s="20">
        <v>5</v>
      </c>
      <c r="B20" s="1" t="s">
        <v>7</v>
      </c>
      <c r="C20" s="29"/>
      <c r="D20" s="29"/>
      <c r="E20" s="26">
        <f t="shared" si="0"/>
        <v>0</v>
      </c>
      <c r="F20" s="29">
        <v>2939</v>
      </c>
      <c r="G20" s="29">
        <v>2939</v>
      </c>
      <c r="H20" s="26">
        <f t="shared" si="1"/>
        <v>0</v>
      </c>
      <c r="I20" s="29">
        <v>19768</v>
      </c>
      <c r="J20" s="29">
        <v>19768</v>
      </c>
      <c r="K20" s="26">
        <f t="shared" si="2"/>
        <v>0</v>
      </c>
      <c r="L20" s="29"/>
      <c r="M20" s="29"/>
      <c r="N20" s="26">
        <f t="shared" si="3"/>
        <v>0</v>
      </c>
      <c r="O20" s="29"/>
      <c r="P20" s="29"/>
      <c r="Q20" s="26">
        <f t="shared" si="4"/>
        <v>0</v>
      </c>
      <c r="R20" s="29">
        <v>470000</v>
      </c>
      <c r="S20" s="29">
        <v>470000</v>
      </c>
      <c r="T20" s="26">
        <f t="shared" si="5"/>
        <v>0</v>
      </c>
      <c r="U20" s="29">
        <f>202177.13</f>
        <v>202177.13</v>
      </c>
      <c r="V20" s="29">
        <v>196982.35</v>
      </c>
      <c r="W20" s="26">
        <f t="shared" si="6"/>
        <v>-5194.779999999999</v>
      </c>
      <c r="X20" s="29">
        <f>602221.71+438818</f>
        <v>1041039.71</v>
      </c>
      <c r="Y20" s="29">
        <f>597196.78+438212.39</f>
        <v>1035409.17</v>
      </c>
      <c r="Z20" s="26">
        <f t="shared" si="7"/>
        <v>-5630.539999999921</v>
      </c>
      <c r="AA20" s="27">
        <f t="shared" si="8"/>
        <v>1735923.8399999999</v>
      </c>
      <c r="AB20" s="27">
        <f t="shared" si="9"/>
        <v>1725098.52</v>
      </c>
      <c r="AC20" s="28">
        <f t="shared" si="10"/>
        <v>-10825.319999999832</v>
      </c>
    </row>
    <row r="21" spans="1:29" ht="18">
      <c r="A21" s="20">
        <v>6</v>
      </c>
      <c r="B21" s="1" t="s">
        <v>8</v>
      </c>
      <c r="C21" s="29"/>
      <c r="D21" s="29"/>
      <c r="E21" s="26">
        <f t="shared" si="0"/>
        <v>0</v>
      </c>
      <c r="F21" s="29">
        <v>3064</v>
      </c>
      <c r="G21" s="29">
        <v>3064</v>
      </c>
      <c r="H21" s="26">
        <f t="shared" si="1"/>
        <v>0</v>
      </c>
      <c r="I21" s="29">
        <v>20126</v>
      </c>
      <c r="J21" s="29">
        <v>20126</v>
      </c>
      <c r="K21" s="26">
        <f t="shared" si="2"/>
        <v>0</v>
      </c>
      <c r="L21" s="29"/>
      <c r="M21" s="29"/>
      <c r="N21" s="26">
        <f t="shared" si="3"/>
        <v>0</v>
      </c>
      <c r="O21" s="29"/>
      <c r="P21" s="29"/>
      <c r="Q21" s="26">
        <f t="shared" si="4"/>
        <v>0</v>
      </c>
      <c r="R21" s="29">
        <v>433768.46</v>
      </c>
      <c r="S21" s="29">
        <v>433768.46</v>
      </c>
      <c r="T21" s="26">
        <f t="shared" si="5"/>
        <v>0</v>
      </c>
      <c r="U21" s="29">
        <f>196232.87</f>
        <v>196232.87</v>
      </c>
      <c r="V21" s="29">
        <v>193799.24</v>
      </c>
      <c r="W21" s="26">
        <f t="shared" si="6"/>
        <v>-2433.6300000000047</v>
      </c>
      <c r="X21" s="29">
        <f>1098456.95+482647</f>
        <v>1581103.95</v>
      </c>
      <c r="Y21" s="29">
        <f>1097840.98+480526.41</f>
        <v>1578367.39</v>
      </c>
      <c r="Z21" s="26">
        <f t="shared" si="7"/>
        <v>-2736.560000000056</v>
      </c>
      <c r="AA21" s="27">
        <f t="shared" si="8"/>
        <v>2234295.2800000003</v>
      </c>
      <c r="AB21" s="27">
        <f t="shared" si="9"/>
        <v>2229125.09</v>
      </c>
      <c r="AC21" s="28">
        <f t="shared" si="10"/>
        <v>-5170.19000000041</v>
      </c>
    </row>
    <row r="22" spans="1:29" ht="18">
      <c r="A22" s="20">
        <v>7</v>
      </c>
      <c r="B22" s="1" t="s">
        <v>9</v>
      </c>
      <c r="C22" s="29"/>
      <c r="D22" s="29"/>
      <c r="E22" s="26">
        <f t="shared" si="0"/>
        <v>0</v>
      </c>
      <c r="F22" s="29">
        <v>10824</v>
      </c>
      <c r="G22" s="29">
        <v>10824</v>
      </c>
      <c r="H22" s="26">
        <f t="shared" si="1"/>
        <v>0</v>
      </c>
      <c r="I22" s="29">
        <v>69767</v>
      </c>
      <c r="J22" s="29">
        <v>69767</v>
      </c>
      <c r="K22" s="26">
        <f t="shared" si="2"/>
        <v>0</v>
      </c>
      <c r="L22" s="29"/>
      <c r="M22" s="29"/>
      <c r="N22" s="26">
        <f t="shared" si="3"/>
        <v>0</v>
      </c>
      <c r="O22" s="29"/>
      <c r="P22" s="29"/>
      <c r="Q22" s="26">
        <f t="shared" si="4"/>
        <v>0</v>
      </c>
      <c r="R22" s="29">
        <v>992000</v>
      </c>
      <c r="S22" s="29">
        <v>992000</v>
      </c>
      <c r="T22" s="26">
        <f t="shared" si="5"/>
        <v>0</v>
      </c>
      <c r="U22" s="29">
        <f>707346.5+330653</f>
        <v>1037999.5</v>
      </c>
      <c r="V22" s="29">
        <f>703390.38+330450.62</f>
        <v>1033841</v>
      </c>
      <c r="W22" s="26">
        <f t="shared" si="6"/>
        <v>-4158.5</v>
      </c>
      <c r="X22" s="29">
        <f>2698525.85+957457</f>
        <v>3655982.85</v>
      </c>
      <c r="Y22" s="29">
        <f>2479165.76+934901.17</f>
        <v>3414066.9299999997</v>
      </c>
      <c r="Z22" s="26">
        <f t="shared" si="7"/>
        <v>-241915.9200000004</v>
      </c>
      <c r="AA22" s="27">
        <f t="shared" si="8"/>
        <v>5766573.35</v>
      </c>
      <c r="AB22" s="27">
        <f t="shared" si="9"/>
        <v>5520498.93</v>
      </c>
      <c r="AC22" s="28">
        <f t="shared" si="10"/>
        <v>-246074.41999999993</v>
      </c>
    </row>
    <row r="23" spans="1:29" ht="18">
      <c r="A23" s="20">
        <v>8</v>
      </c>
      <c r="B23" s="1" t="s">
        <v>10</v>
      </c>
      <c r="C23" s="29"/>
      <c r="D23" s="29"/>
      <c r="E23" s="26">
        <f t="shared" si="0"/>
        <v>0</v>
      </c>
      <c r="F23" s="29">
        <v>5533</v>
      </c>
      <c r="G23" s="29">
        <v>5533</v>
      </c>
      <c r="H23" s="26">
        <f t="shared" si="1"/>
        <v>0</v>
      </c>
      <c r="I23" s="29">
        <v>36345</v>
      </c>
      <c r="J23" s="29">
        <v>36345</v>
      </c>
      <c r="K23" s="26">
        <f t="shared" si="2"/>
        <v>0</v>
      </c>
      <c r="L23" s="26"/>
      <c r="M23" s="26"/>
      <c r="N23" s="26">
        <f t="shared" si="3"/>
        <v>0</v>
      </c>
      <c r="O23" s="29">
        <v>228800</v>
      </c>
      <c r="P23" s="29">
        <v>214727.28</v>
      </c>
      <c r="Q23" s="26">
        <f t="shared" si="4"/>
        <v>-14072.720000000001</v>
      </c>
      <c r="R23" s="29">
        <v>870000</v>
      </c>
      <c r="S23" s="29">
        <v>870000</v>
      </c>
      <c r="T23" s="26">
        <f t="shared" si="5"/>
        <v>0</v>
      </c>
      <c r="U23" s="29">
        <f>271815.49</f>
        <v>271815.49</v>
      </c>
      <c r="V23" s="29">
        <v>268654.42</v>
      </c>
      <c r="W23" s="26">
        <f t="shared" si="6"/>
        <v>-3161.070000000007</v>
      </c>
      <c r="X23" s="29">
        <f>1541708.73+454144</f>
        <v>1995852.73</v>
      </c>
      <c r="Y23" s="29">
        <f>1534479.65+451967.65</f>
        <v>1986447.2999999998</v>
      </c>
      <c r="Z23" s="26">
        <f t="shared" si="7"/>
        <v>-9405.430000000168</v>
      </c>
      <c r="AA23" s="27">
        <f t="shared" si="8"/>
        <v>3408346.2199999997</v>
      </c>
      <c r="AB23" s="27">
        <f t="shared" si="9"/>
        <v>3381707</v>
      </c>
      <c r="AC23" s="28">
        <f t="shared" si="10"/>
        <v>-26639.21999999974</v>
      </c>
    </row>
    <row r="24" spans="1:29" ht="18">
      <c r="A24" s="20">
        <v>9</v>
      </c>
      <c r="B24" s="1" t="s">
        <v>11</v>
      </c>
      <c r="C24" s="29"/>
      <c r="D24" s="39"/>
      <c r="E24" s="26">
        <f t="shared" si="0"/>
        <v>0</v>
      </c>
      <c r="F24" s="29">
        <v>24685</v>
      </c>
      <c r="G24" s="29">
        <v>24685</v>
      </c>
      <c r="H24" s="26">
        <f t="shared" si="1"/>
        <v>0</v>
      </c>
      <c r="I24" s="29">
        <v>160913</v>
      </c>
      <c r="J24" s="29">
        <v>160913</v>
      </c>
      <c r="K24" s="26">
        <f t="shared" si="2"/>
        <v>0</v>
      </c>
      <c r="L24" s="26"/>
      <c r="M24" s="26"/>
      <c r="N24" s="26">
        <f t="shared" si="3"/>
        <v>0</v>
      </c>
      <c r="O24" s="29">
        <v>207272.72</v>
      </c>
      <c r="P24" s="29">
        <v>207272.72</v>
      </c>
      <c r="Q24" s="26">
        <f t="shared" si="4"/>
        <v>0</v>
      </c>
      <c r="R24" s="29">
        <v>2079283.3</v>
      </c>
      <c r="S24" s="29">
        <v>2079283.3</v>
      </c>
      <c r="T24" s="26">
        <f t="shared" si="5"/>
        <v>0</v>
      </c>
      <c r="U24" s="29">
        <f>235467.47</f>
        <v>235467.47</v>
      </c>
      <c r="V24" s="29">
        <v>233920.78</v>
      </c>
      <c r="W24" s="26">
        <f t="shared" si="6"/>
        <v>-1546.6900000000023</v>
      </c>
      <c r="X24" s="29">
        <f>1915479.5+216569</f>
        <v>2132048.5</v>
      </c>
      <c r="Y24" s="29">
        <f>1914662.21+214390.77</f>
        <v>2129052.98</v>
      </c>
      <c r="Z24" s="26">
        <f t="shared" si="7"/>
        <v>-2995.5200000000186</v>
      </c>
      <c r="AA24" s="27">
        <f t="shared" si="8"/>
        <v>4839669.99</v>
      </c>
      <c r="AB24" s="27">
        <f t="shared" si="9"/>
        <v>4835127.779999999</v>
      </c>
      <c r="AC24" s="28">
        <f t="shared" si="10"/>
        <v>-4542.210000000894</v>
      </c>
    </row>
    <row r="25" spans="1:29" ht="36" thickBot="1">
      <c r="A25" s="20">
        <v>10</v>
      </c>
      <c r="B25" s="1" t="s">
        <v>12</v>
      </c>
      <c r="C25" s="29"/>
      <c r="D25" s="29"/>
      <c r="E25" s="26">
        <f t="shared" si="0"/>
        <v>0</v>
      </c>
      <c r="F25" s="29">
        <v>3827</v>
      </c>
      <c r="G25" s="29">
        <v>3827</v>
      </c>
      <c r="H25" s="26">
        <f t="shared" si="1"/>
        <v>0</v>
      </c>
      <c r="I25" s="29">
        <v>25105</v>
      </c>
      <c r="J25" s="29">
        <v>25105</v>
      </c>
      <c r="K25" s="26">
        <f t="shared" si="2"/>
        <v>0</v>
      </c>
      <c r="L25" s="26"/>
      <c r="M25" s="26"/>
      <c r="N25" s="26">
        <f t="shared" si="3"/>
        <v>0</v>
      </c>
      <c r="O25" s="29"/>
      <c r="P25" s="29"/>
      <c r="Q25" s="26">
        <f t="shared" si="4"/>
        <v>0</v>
      </c>
      <c r="R25" s="29">
        <v>510000</v>
      </c>
      <c r="S25" s="29">
        <v>510000</v>
      </c>
      <c r="T25" s="26">
        <f t="shared" si="5"/>
        <v>0</v>
      </c>
      <c r="U25" s="29">
        <f>365205.35+218260</f>
        <v>583465.35</v>
      </c>
      <c r="V25" s="29">
        <f>217540.64+360009.61</f>
        <v>577550.25</v>
      </c>
      <c r="W25" s="26">
        <f t="shared" si="6"/>
        <v>-5915.099999999977</v>
      </c>
      <c r="X25" s="29">
        <f>792926+290214</f>
        <v>1083140</v>
      </c>
      <c r="Y25" s="29">
        <f>785024.23+289160.7</f>
        <v>1074184.93</v>
      </c>
      <c r="Z25" s="26">
        <f t="shared" si="7"/>
        <v>-8955.070000000065</v>
      </c>
      <c r="AA25" s="27">
        <f t="shared" si="8"/>
        <v>2205537.35</v>
      </c>
      <c r="AB25" s="27">
        <f t="shared" si="9"/>
        <v>2190667.1799999997</v>
      </c>
      <c r="AC25" s="28">
        <f t="shared" si="10"/>
        <v>-14870.170000000391</v>
      </c>
    </row>
    <row r="26" spans="1:29" ht="15" customHeight="1" hidden="1">
      <c r="A26" s="20">
        <v>14</v>
      </c>
      <c r="B26" s="5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6">
        <f t="shared" si="3"/>
        <v>0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7" t="e">
        <f>+F26+I26+O26+#REF!+R26+U26+X26</f>
        <v>#REF!</v>
      </c>
      <c r="AB26" s="31" t="e">
        <f>#REF!+#REF!+#REF!+D26+#REF!+#REF!+#REF!+#REF!+#REF!+#REF!+#REF!+#REF!+#REF!+#REF!+#REF!+#REF!+#REF!+#REF!+#REF!+#REF!+#REF!+#REF!+#REF!+#REF!+#REF!+#REF!+#REF!+#REF!+#REF!+#REF!+#REF!+#REF!+#REF!+#REF!+#REF!+#REF!+#REF!</f>
        <v>#REF!</v>
      </c>
      <c r="AC26" s="30"/>
    </row>
    <row r="27" spans="1:29" ht="15" customHeight="1" hidden="1">
      <c r="A27" s="20">
        <v>15</v>
      </c>
      <c r="B27" s="5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6">
        <f t="shared" si="3"/>
        <v>0</v>
      </c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7" t="e">
        <f>+F27+I27+O27+#REF!+R27+U27+X27</f>
        <v>#REF!</v>
      </c>
      <c r="AB27" s="31" t="e">
        <f>#REF!+#REF!+#REF!+D27+#REF!+#REF!+#REF!+#REF!+#REF!+#REF!+#REF!+#REF!+#REF!+#REF!+#REF!+#REF!+#REF!+#REF!+#REF!+#REF!+#REF!+#REF!+#REF!+#REF!+#REF!+#REF!+#REF!+#REF!+#REF!+#REF!+#REF!+#REF!+#REF!+#REF!+#REF!+#REF!+#REF!</f>
        <v>#REF!</v>
      </c>
      <c r="AC27" s="30"/>
    </row>
    <row r="28" spans="1:29" ht="15" customHeight="1" hidden="1">
      <c r="A28" s="20">
        <v>16</v>
      </c>
      <c r="B28" s="5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6">
        <f t="shared" si="3"/>
        <v>0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7" t="e">
        <f>+F28+I28+O28+#REF!+R28+U28+X28</f>
        <v>#REF!</v>
      </c>
      <c r="AB28" s="31" t="e">
        <f>#REF!+#REF!+#REF!+D28+#REF!+#REF!+#REF!+#REF!+#REF!+#REF!+#REF!+#REF!+#REF!+#REF!+#REF!+#REF!+#REF!+#REF!+#REF!+#REF!+#REF!+#REF!+#REF!+#REF!+#REF!+#REF!+#REF!+#REF!+#REF!+#REF!+#REF!+#REF!+#REF!+#REF!+#REF!+#REF!+#REF!</f>
        <v>#REF!</v>
      </c>
      <c r="AC28" s="30"/>
    </row>
    <row r="29" spans="1:29" ht="15" customHeight="1" hidden="1">
      <c r="A29" s="20">
        <v>17</v>
      </c>
      <c r="B29" s="5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6">
        <f t="shared" si="3"/>
        <v>0</v>
      </c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7" t="e">
        <f>+F29+I29+O29+#REF!+R29+U29+X29</f>
        <v>#REF!</v>
      </c>
      <c r="AB29" s="31" t="e">
        <f>#REF!+#REF!+#REF!+D29+#REF!+#REF!+#REF!+#REF!+#REF!+#REF!+#REF!+#REF!+#REF!+#REF!+#REF!+#REF!+#REF!+#REF!+#REF!+#REF!+#REF!+#REF!+#REF!+#REF!+#REF!+#REF!+#REF!+#REF!+#REF!+#REF!+#REF!+#REF!+#REF!+#REF!+#REF!+#REF!+#REF!</f>
        <v>#REF!</v>
      </c>
      <c r="AC29" s="30"/>
    </row>
    <row r="30" spans="1:29" ht="15" customHeight="1" hidden="1">
      <c r="A30" s="20">
        <v>18</v>
      </c>
      <c r="B30" s="5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6">
        <f t="shared" si="3"/>
        <v>0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7" t="e">
        <f>+F30+I30+O30+#REF!+R30+U30+X30</f>
        <v>#REF!</v>
      </c>
      <c r="AB30" s="31" t="e">
        <f>#REF!+#REF!+#REF!+D30+#REF!+#REF!+#REF!+#REF!+#REF!+#REF!+#REF!+#REF!+#REF!+#REF!+#REF!+#REF!+#REF!+#REF!+#REF!+#REF!+#REF!+#REF!+#REF!+#REF!+#REF!+#REF!+#REF!+#REF!+#REF!+#REF!+#REF!+#REF!+#REF!+#REF!+#REF!+#REF!+#REF!</f>
        <v>#REF!</v>
      </c>
      <c r="AC30" s="30"/>
    </row>
    <row r="31" spans="1:29" ht="15" customHeight="1" hidden="1">
      <c r="A31" s="20">
        <v>19</v>
      </c>
      <c r="B31" s="5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6">
        <f t="shared" si="3"/>
        <v>0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7" t="e">
        <f>+F31+I31+O31+#REF!+R31+U31+X31</f>
        <v>#REF!</v>
      </c>
      <c r="AB31" s="31" t="e">
        <f>#REF!+#REF!+#REF!+D31+#REF!+#REF!+#REF!+#REF!+#REF!+#REF!+#REF!+#REF!+#REF!+#REF!+#REF!+#REF!+#REF!+#REF!+#REF!+#REF!+#REF!+#REF!+#REF!+#REF!+#REF!+#REF!+#REF!+#REF!+#REF!+#REF!+#REF!+#REF!+#REF!+#REF!+#REF!+#REF!+#REF!</f>
        <v>#REF!</v>
      </c>
      <c r="AC31" s="30"/>
    </row>
    <row r="32" spans="1:29" ht="15" customHeight="1" hidden="1">
      <c r="A32" s="20">
        <v>20</v>
      </c>
      <c r="B32" s="5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6">
        <f t="shared" si="3"/>
        <v>0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7" t="e">
        <f>+F32+I32+O32+#REF!+R32+U32+X32</f>
        <v>#REF!</v>
      </c>
      <c r="AB32" s="31" t="e">
        <f>#REF!+#REF!+#REF!+D32+#REF!+#REF!+#REF!+#REF!+#REF!+#REF!+#REF!+#REF!+#REF!+#REF!+#REF!+#REF!+#REF!+#REF!+#REF!+#REF!+#REF!+#REF!+#REF!+#REF!+#REF!+#REF!+#REF!+#REF!+#REF!+#REF!+#REF!+#REF!+#REF!+#REF!+#REF!+#REF!+#REF!</f>
        <v>#REF!</v>
      </c>
      <c r="AC32" s="30"/>
    </row>
    <row r="33" spans="1:29" ht="15" customHeight="1" hidden="1" thickBot="1">
      <c r="A33" s="20">
        <v>21</v>
      </c>
      <c r="B33" s="5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6">
        <f t="shared" si="3"/>
        <v>0</v>
      </c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7" t="e">
        <f>+F33+I33+O33+#REF!+R33+U33+X33</f>
        <v>#REF!</v>
      </c>
      <c r="AB33" s="31" t="e">
        <f>#REF!+#REF!+#REF!+D33+#REF!+#REF!+#REF!+#REF!+#REF!+#REF!+#REF!+#REF!+#REF!+#REF!+#REF!+#REF!+#REF!+#REF!+#REF!+#REF!+#REF!+#REF!+#REF!+#REF!+#REF!+#REF!+#REF!+#REF!+#REF!+#REF!+#REF!+#REF!+#REF!+#REF!+#REF!+#REF!+#REF!</f>
        <v>#REF!</v>
      </c>
      <c r="AC33" s="30"/>
    </row>
    <row r="34" spans="1:29" ht="15" customHeight="1" hidden="1" thickBot="1">
      <c r="A34" s="20">
        <v>22</v>
      </c>
      <c r="B34" s="5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6">
        <f t="shared" si="3"/>
        <v>0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7" t="e">
        <f>+F34+I34+O34+#REF!+R34+U34+X34</f>
        <v>#REF!</v>
      </c>
      <c r="AB34" s="31" t="e">
        <f>#REF!+#REF!+#REF!+D34+#REF!+#REF!+#REF!+#REF!+#REF!+#REF!+#REF!+#REF!+#REF!+#REF!+#REF!+#REF!+#REF!+#REF!+#REF!+#REF!+#REF!+#REF!+#REF!+#REF!+#REF!+#REF!+#REF!+#REF!+#REF!+#REF!+#REF!+#REF!+#REF!+#REF!+#REF!+#REF!+#REF!</f>
        <v>#REF!</v>
      </c>
      <c r="AC34" s="30"/>
    </row>
    <row r="35" spans="1:29" ht="15" customHeight="1" hidden="1" thickBot="1">
      <c r="A35" s="20">
        <v>23</v>
      </c>
      <c r="B35" s="5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6">
        <f t="shared" si="3"/>
        <v>0</v>
      </c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7" t="e">
        <f>+F35+I35+O35+#REF!+R35+U35+X35</f>
        <v>#REF!</v>
      </c>
      <c r="AB35" s="31" t="e">
        <f>#REF!+#REF!+#REF!+D35+#REF!+#REF!+#REF!+#REF!+#REF!+#REF!+#REF!+#REF!+#REF!+#REF!+#REF!+#REF!+#REF!+#REF!+#REF!+#REF!+#REF!+#REF!+#REF!+#REF!+#REF!+#REF!+#REF!+#REF!+#REF!+#REF!+#REF!+#REF!+#REF!+#REF!+#REF!+#REF!+#REF!</f>
        <v>#REF!</v>
      </c>
      <c r="AC35" s="30"/>
    </row>
    <row r="36" spans="1:29" ht="15" customHeight="1" hidden="1" thickBot="1">
      <c r="A36" s="20">
        <v>24</v>
      </c>
      <c r="B36" s="5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6">
        <f t="shared" si="3"/>
        <v>0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7" t="e">
        <f>+F36+I36+O36+#REF!+R36+U36+X36</f>
        <v>#REF!</v>
      </c>
      <c r="AB36" s="31" t="e">
        <f>#REF!+#REF!+#REF!+D36+#REF!+#REF!+#REF!+#REF!+#REF!+#REF!+#REF!+#REF!+#REF!+#REF!+#REF!+#REF!+#REF!+#REF!+#REF!+#REF!+#REF!+#REF!+#REF!+#REF!+#REF!+#REF!+#REF!+#REF!+#REF!+#REF!+#REF!+#REF!+#REF!+#REF!+#REF!+#REF!+#REF!</f>
        <v>#REF!</v>
      </c>
      <c r="AC36" s="30"/>
    </row>
    <row r="37" spans="1:29" ht="15" customHeight="1" hidden="1" thickBot="1">
      <c r="A37" s="21">
        <v>25</v>
      </c>
      <c r="B37" s="6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26">
        <f t="shared" si="3"/>
        <v>0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27" t="e">
        <f>+F37+I37+O37+#REF!+R37+U37+X37</f>
        <v>#REF!</v>
      </c>
      <c r="AB37" s="33" t="e">
        <f>#REF!+#REF!+#REF!+D37+#REF!+#REF!+#REF!+#REF!+#REF!+#REF!+#REF!+#REF!+#REF!+#REF!+#REF!+#REF!+#REF!+#REF!+#REF!+#REF!+#REF!+#REF!+#REF!+#REF!+#REF!+#REF!+#REF!+#REF!+#REF!+#REF!+#REF!+#REF!+#REF!+#REF!+#REF!+#REF!+#REF!</f>
        <v>#REF!</v>
      </c>
      <c r="AC37" s="34"/>
    </row>
    <row r="38" spans="1:29" ht="58.5" customHeight="1" thickBot="1">
      <c r="A38" s="7"/>
      <c r="B38" s="8" t="s">
        <v>2</v>
      </c>
      <c r="C38" s="35">
        <f>SUM(C16:C37)</f>
        <v>0</v>
      </c>
      <c r="D38" s="35">
        <f>SUM(D16:D37)</f>
        <v>0</v>
      </c>
      <c r="E38" s="35">
        <f>D38-C38</f>
        <v>0</v>
      </c>
      <c r="F38" s="35">
        <f>SUM(F16:F37)</f>
        <v>70996</v>
      </c>
      <c r="G38" s="35">
        <f>SUM(G16:G37)</f>
        <v>70996</v>
      </c>
      <c r="H38" s="35">
        <f>G38-F38</f>
        <v>0</v>
      </c>
      <c r="I38" s="35">
        <f>SUM(I16:I37)</f>
        <v>463480</v>
      </c>
      <c r="J38" s="35">
        <f>SUM(J16:J37)</f>
        <v>463480</v>
      </c>
      <c r="K38" s="35">
        <f>J38-I38</f>
        <v>0</v>
      </c>
      <c r="L38" s="35">
        <f>SUM(L16:L37)</f>
        <v>0</v>
      </c>
      <c r="M38" s="35">
        <f>SUM(M16:M37)</f>
        <v>0</v>
      </c>
      <c r="N38" s="35">
        <f>M38-L38</f>
        <v>0</v>
      </c>
      <c r="O38" s="35">
        <f>SUM(O16:O37)</f>
        <v>436072.72</v>
      </c>
      <c r="P38" s="35">
        <f>SUM(P16:P37)</f>
        <v>422000</v>
      </c>
      <c r="Q38" s="35">
        <f>P38-O38</f>
        <v>-14072.719999999972</v>
      </c>
      <c r="R38" s="35">
        <f>SUM(R16:R37)</f>
        <v>10647493.42</v>
      </c>
      <c r="S38" s="35">
        <f>SUM(S16:S37)</f>
        <v>10647493.42</v>
      </c>
      <c r="T38" s="35">
        <f>S38-R38</f>
        <v>0</v>
      </c>
      <c r="U38" s="35">
        <f>SUM(U16:U37)</f>
        <v>4668576.61</v>
      </c>
      <c r="V38" s="35">
        <f>SUM(V16:V37)</f>
        <v>4621664.289999999</v>
      </c>
      <c r="W38" s="35">
        <f>V38-U38</f>
        <v>-46912.32000000123</v>
      </c>
      <c r="X38" s="35">
        <f>SUM(X16:X37)</f>
        <v>23078902.23</v>
      </c>
      <c r="Y38" s="35">
        <f>SUM(Y16:Y25)</f>
        <v>22198995.46</v>
      </c>
      <c r="Z38" s="35">
        <f>Y38-X38</f>
        <v>-879906.7699999996</v>
      </c>
      <c r="AA38" s="41">
        <f>SUM(AA16:AA25)</f>
        <v>39365520.980000004</v>
      </c>
      <c r="AB38" s="41">
        <f>SUM(AB16:AB25)</f>
        <v>38424629.17</v>
      </c>
      <c r="AC38" s="36">
        <f>AB38-AA38</f>
        <v>-940891.8100000024</v>
      </c>
    </row>
    <row r="39" spans="1:29" ht="12.75" customHeight="1">
      <c r="A39" s="9"/>
      <c r="B39" s="10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8"/>
      <c r="AB39" s="3"/>
      <c r="AC39" s="3"/>
    </row>
    <row r="40" spans="2:29" s="13" customFormat="1" ht="18">
      <c r="B40" s="19"/>
      <c r="C40" s="6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2"/>
      <c r="AB40" s="40"/>
      <c r="AC40" s="40"/>
    </row>
    <row r="41" spans="3:27" s="13" customFormat="1" ht="12" customHeight="1">
      <c r="C41" s="6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2"/>
    </row>
    <row r="42" spans="3:28" s="13" customFormat="1" ht="18">
      <c r="C42" s="6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2"/>
      <c r="AB42" s="40"/>
    </row>
    <row r="43" spans="3:27" ht="18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2"/>
    </row>
    <row r="44" spans="3:27" ht="18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2"/>
    </row>
    <row r="45" spans="3:27" ht="18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2"/>
    </row>
    <row r="46" spans="3:27" ht="18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2"/>
    </row>
    <row r="47" spans="3:27" ht="18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2"/>
    </row>
    <row r="48" spans="3:27" ht="18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2"/>
    </row>
    <row r="49" spans="3:27" ht="18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2"/>
    </row>
    <row r="50" spans="3:27" ht="18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2"/>
    </row>
    <row r="51" spans="3:27" ht="18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2"/>
    </row>
    <row r="52" spans="3:27" ht="18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2"/>
    </row>
    <row r="53" spans="3:27" ht="18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2"/>
    </row>
    <row r="54" spans="3:27" ht="18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2"/>
    </row>
    <row r="55" spans="3:27" ht="18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6"/>
    </row>
    <row r="56" spans="3:27" ht="18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6"/>
    </row>
    <row r="57" spans="3:27" ht="18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6"/>
    </row>
    <row r="58" spans="3:27" ht="18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6"/>
    </row>
    <row r="59" spans="3:27" ht="18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6"/>
    </row>
    <row r="60" spans="3:27" ht="18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6"/>
    </row>
    <row r="61" spans="3:27" ht="18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6"/>
    </row>
    <row r="62" spans="3:27" ht="18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6"/>
    </row>
    <row r="63" spans="3:27" ht="18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6"/>
    </row>
    <row r="64" spans="3:27" ht="18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6"/>
    </row>
    <row r="65" spans="3:27" ht="18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6"/>
    </row>
    <row r="66" spans="3:27" ht="18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6"/>
    </row>
    <row r="67" spans="3:27" ht="18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6"/>
    </row>
    <row r="68" spans="3:27" ht="18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6"/>
    </row>
    <row r="69" spans="3:27" ht="18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6"/>
    </row>
    <row r="70" spans="3:27" ht="18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6"/>
    </row>
    <row r="71" spans="3:27" ht="18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6"/>
    </row>
    <row r="72" spans="3:27" ht="18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6"/>
    </row>
    <row r="73" spans="3:27" ht="18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6"/>
    </row>
    <row r="74" spans="3:27" ht="18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6"/>
    </row>
    <row r="75" spans="3:27" ht="18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6"/>
    </row>
    <row r="76" spans="3:27" ht="18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6"/>
    </row>
    <row r="77" spans="3:27" ht="18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7"/>
    </row>
    <row r="78" spans="3:27" ht="18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7"/>
    </row>
    <row r="79" spans="3:27" ht="18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7"/>
    </row>
    <row r="80" spans="3:27" ht="18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7"/>
    </row>
    <row r="81" spans="3:27" ht="18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7"/>
    </row>
    <row r="82" spans="3:27" ht="18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7"/>
    </row>
    <row r="83" spans="3:27" ht="18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7"/>
    </row>
    <row r="84" spans="3:27" ht="18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7"/>
    </row>
    <row r="85" spans="3:27" ht="18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7"/>
    </row>
    <row r="86" spans="3:27" ht="18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7"/>
    </row>
    <row r="87" spans="3:27" ht="18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7"/>
    </row>
    <row r="88" spans="3:27" ht="18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7"/>
    </row>
    <row r="89" spans="3:27" ht="18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7"/>
    </row>
    <row r="90" spans="3:27" ht="18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7"/>
    </row>
    <row r="91" spans="3:27" ht="18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7"/>
    </row>
    <row r="92" spans="3:27" ht="18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7"/>
    </row>
    <row r="93" spans="3:27" ht="18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7"/>
    </row>
    <row r="94" spans="3:27" ht="18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7"/>
    </row>
    <row r="95" spans="3:27" ht="18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7"/>
    </row>
    <row r="96" spans="3:27" ht="18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7"/>
    </row>
    <row r="97" spans="3:27" ht="18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7"/>
    </row>
    <row r="98" spans="3:27" ht="18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7"/>
    </row>
    <row r="99" spans="3:27" ht="18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7"/>
    </row>
    <row r="100" spans="3:27" ht="18"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7"/>
    </row>
    <row r="101" spans="3:27" ht="18"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7"/>
    </row>
    <row r="102" spans="3:27" ht="18"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7"/>
    </row>
    <row r="103" spans="3:27" ht="18"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7"/>
    </row>
    <row r="104" spans="3:27" ht="18"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7"/>
    </row>
    <row r="105" spans="3:27" ht="18"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7"/>
    </row>
    <row r="106" spans="3:27" ht="18"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7"/>
    </row>
    <row r="107" spans="3:27" ht="18"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7"/>
    </row>
    <row r="108" spans="3:27" ht="18"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7"/>
    </row>
    <row r="109" spans="3:27" ht="18"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7"/>
    </row>
    <row r="110" spans="3:27" ht="18"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7"/>
    </row>
    <row r="111" spans="3:27" ht="18"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7"/>
    </row>
    <row r="112" spans="3:27" ht="18"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7"/>
    </row>
    <row r="113" spans="3:27" ht="18"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7"/>
    </row>
    <row r="114" spans="3:27" ht="18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7"/>
    </row>
    <row r="115" spans="3:27" ht="18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7"/>
    </row>
    <row r="116" spans="3:27" ht="18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7"/>
    </row>
    <row r="117" spans="3:27" ht="18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7"/>
    </row>
    <row r="118" spans="3:27" ht="18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7"/>
    </row>
    <row r="119" spans="3:27" ht="18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7"/>
    </row>
    <row r="120" spans="3:27" ht="18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7"/>
    </row>
    <row r="121" spans="3:27" ht="18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7"/>
    </row>
    <row r="122" spans="3:27" ht="18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7"/>
    </row>
    <row r="123" spans="3:27" ht="18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7"/>
    </row>
    <row r="124" spans="3:27" ht="18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7"/>
    </row>
    <row r="125" spans="3:27" ht="18"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7"/>
    </row>
    <row r="126" spans="3:27" ht="18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7"/>
    </row>
    <row r="127" spans="3:27" ht="18"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7"/>
    </row>
    <row r="128" spans="3:27" ht="18"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7"/>
    </row>
    <row r="129" spans="3:27" ht="18"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7"/>
    </row>
    <row r="130" spans="3:27" ht="18"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7"/>
    </row>
    <row r="131" spans="3:27" ht="18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7"/>
    </row>
    <row r="132" spans="3:27" ht="18"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7"/>
    </row>
    <row r="133" spans="3:27" ht="18"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7"/>
    </row>
    <row r="134" spans="3:27" ht="18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7"/>
    </row>
    <row r="135" ht="18">
      <c r="AA135" s="18"/>
    </row>
    <row r="136" ht="18">
      <c r="AA136" s="18"/>
    </row>
    <row r="137" ht="18">
      <c r="AA137" s="18"/>
    </row>
    <row r="138" ht="18">
      <c r="AA138" s="18"/>
    </row>
    <row r="139" ht="18">
      <c r="AA139" s="18"/>
    </row>
    <row r="140" ht="18">
      <c r="AA140" s="18"/>
    </row>
    <row r="141" ht="18">
      <c r="AA141" s="18"/>
    </row>
    <row r="142" ht="18">
      <c r="AA142" s="18"/>
    </row>
    <row r="143" ht="18">
      <c r="AA143" s="18"/>
    </row>
    <row r="144" ht="18">
      <c r="AA144" s="18"/>
    </row>
    <row r="145" ht="18">
      <c r="AA145" s="18"/>
    </row>
    <row r="146" ht="18">
      <c r="AA146" s="18"/>
    </row>
    <row r="147" ht="18">
      <c r="AA147" s="18"/>
    </row>
    <row r="148" ht="18">
      <c r="AA148" s="18"/>
    </row>
    <row r="149" ht="18">
      <c r="AA149" s="18"/>
    </row>
    <row r="150" ht="18">
      <c r="AA150" s="18"/>
    </row>
    <row r="151" ht="18">
      <c r="AA151" s="18"/>
    </row>
    <row r="152" ht="18">
      <c r="AA152" s="18"/>
    </row>
    <row r="153" ht="18">
      <c r="AA153" s="18"/>
    </row>
    <row r="154" ht="18">
      <c r="AA154" s="18"/>
    </row>
    <row r="155" ht="18">
      <c r="AA155" s="18"/>
    </row>
    <row r="156" ht="18">
      <c r="AA156" s="18"/>
    </row>
    <row r="157" ht="18">
      <c r="AA157" s="18"/>
    </row>
    <row r="158" ht="18">
      <c r="AA158" s="18"/>
    </row>
    <row r="159" ht="18">
      <c r="AA159" s="18"/>
    </row>
    <row r="160" ht="18">
      <c r="AA160" s="18"/>
    </row>
    <row r="161" ht="18">
      <c r="AA161" s="18"/>
    </row>
    <row r="162" ht="18">
      <c r="AA162" s="18"/>
    </row>
    <row r="163" ht="18">
      <c r="AA163" s="18"/>
    </row>
    <row r="164" ht="18">
      <c r="AA164" s="18"/>
    </row>
    <row r="165" ht="18">
      <c r="AA165" s="18"/>
    </row>
    <row r="166" ht="18">
      <c r="AA166" s="18"/>
    </row>
    <row r="167" ht="18">
      <c r="AA167" s="18"/>
    </row>
    <row r="168" ht="18">
      <c r="AA168" s="18"/>
    </row>
    <row r="169" ht="18">
      <c r="AA169" s="18"/>
    </row>
    <row r="170" ht="18">
      <c r="AA170" s="18"/>
    </row>
    <row r="171" ht="18">
      <c r="AA171" s="18"/>
    </row>
    <row r="172" ht="18">
      <c r="AA172" s="18"/>
    </row>
    <row r="173" ht="18">
      <c r="AA173" s="18"/>
    </row>
    <row r="174" ht="18">
      <c r="AA174" s="18"/>
    </row>
    <row r="175" ht="18">
      <c r="AA175" s="18"/>
    </row>
    <row r="176" ht="18">
      <c r="AA176" s="18"/>
    </row>
    <row r="177" ht="18">
      <c r="AA177" s="18"/>
    </row>
    <row r="178" ht="18">
      <c r="AA178" s="18"/>
    </row>
    <row r="179" ht="18">
      <c r="AA179" s="18"/>
    </row>
    <row r="180" ht="18">
      <c r="AA180" s="18"/>
    </row>
    <row r="181" ht="18">
      <c r="AA181" s="18"/>
    </row>
    <row r="182" ht="18">
      <c r="AA182" s="18"/>
    </row>
    <row r="183" ht="18">
      <c r="AA183" s="18"/>
    </row>
    <row r="184" ht="18">
      <c r="AA184" s="18"/>
    </row>
    <row r="185" ht="18">
      <c r="AA185" s="18"/>
    </row>
    <row r="186" ht="18">
      <c r="AA186" s="18"/>
    </row>
    <row r="187" ht="18">
      <c r="AA187" s="18"/>
    </row>
    <row r="188" ht="18">
      <c r="AA188" s="18"/>
    </row>
    <row r="189" ht="18">
      <c r="AA189" s="18"/>
    </row>
    <row r="190" ht="18">
      <c r="AA190" s="18"/>
    </row>
    <row r="191" ht="18">
      <c r="AA191" s="18"/>
    </row>
    <row r="192" ht="18">
      <c r="AA192" s="18"/>
    </row>
    <row r="193" ht="18">
      <c r="AA193" s="18"/>
    </row>
    <row r="194" ht="18">
      <c r="AA194" s="18"/>
    </row>
    <row r="195" ht="18">
      <c r="AA195" s="18"/>
    </row>
    <row r="196" ht="18">
      <c r="AA196" s="18"/>
    </row>
    <row r="197" ht="18">
      <c r="AA197" s="18"/>
    </row>
    <row r="198" ht="18">
      <c r="AA198" s="18"/>
    </row>
    <row r="199" ht="18">
      <c r="AA199" s="18"/>
    </row>
    <row r="200" ht="18">
      <c r="AA200" s="18"/>
    </row>
    <row r="201" ht="18">
      <c r="AA201" s="18"/>
    </row>
    <row r="202" ht="18">
      <c r="AA202" s="18"/>
    </row>
    <row r="203" ht="18">
      <c r="AA203" s="18"/>
    </row>
    <row r="204" ht="18">
      <c r="AA204" s="18"/>
    </row>
    <row r="205" ht="18">
      <c r="AA205" s="18"/>
    </row>
    <row r="206" ht="18">
      <c r="AA206" s="18"/>
    </row>
    <row r="207" ht="18">
      <c r="AA207" s="18"/>
    </row>
    <row r="208" ht="18">
      <c r="AA208" s="18"/>
    </row>
    <row r="209" ht="18">
      <c r="AA209" s="18"/>
    </row>
    <row r="210" ht="18">
      <c r="AA210" s="18"/>
    </row>
    <row r="211" ht="18">
      <c r="AA211" s="18"/>
    </row>
    <row r="212" ht="18">
      <c r="AA212" s="18"/>
    </row>
    <row r="213" ht="18">
      <c r="AA213" s="18"/>
    </row>
    <row r="214" ht="18">
      <c r="AA214" s="18"/>
    </row>
    <row r="215" ht="18">
      <c r="AA215" s="18"/>
    </row>
    <row r="216" ht="18">
      <c r="AA216" s="18"/>
    </row>
    <row r="217" ht="18">
      <c r="AA217" s="18"/>
    </row>
    <row r="218" ht="18">
      <c r="AA218" s="18"/>
    </row>
    <row r="219" ht="18">
      <c r="AA219" s="18"/>
    </row>
    <row r="220" ht="18">
      <c r="AA220" s="18"/>
    </row>
    <row r="221" ht="18">
      <c r="AA221" s="18"/>
    </row>
    <row r="222" ht="18">
      <c r="AA222" s="18"/>
    </row>
    <row r="223" ht="18">
      <c r="AA223" s="18"/>
    </row>
    <row r="224" ht="18">
      <c r="AA224" s="18"/>
    </row>
    <row r="225" ht="18">
      <c r="AA225" s="18"/>
    </row>
    <row r="226" ht="18">
      <c r="AA226" s="18"/>
    </row>
    <row r="227" ht="18">
      <c r="AA227" s="18"/>
    </row>
    <row r="228" ht="18">
      <c r="AA228" s="18"/>
    </row>
  </sheetData>
  <sheetProtection/>
  <mergeCells count="15">
    <mergeCell ref="B11:B14"/>
    <mergeCell ref="C11:E13"/>
    <mergeCell ref="B9:AC9"/>
    <mergeCell ref="F11:H13"/>
    <mergeCell ref="I11:K13"/>
    <mergeCell ref="O11:Q13"/>
    <mergeCell ref="X11:Z13"/>
    <mergeCell ref="B7:AC7"/>
    <mergeCell ref="A11:A14"/>
    <mergeCell ref="L11:N13"/>
    <mergeCell ref="C40:C42"/>
    <mergeCell ref="R11:T13"/>
    <mergeCell ref="B8:AC8"/>
    <mergeCell ref="U11:W13"/>
    <mergeCell ref="AA11:AC13"/>
  </mergeCells>
  <printOptions/>
  <pageMargins left="0" right="0" top="0" bottom="0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K62</cp:lastModifiedBy>
  <cp:lastPrinted>2021-03-29T13:47:15Z</cp:lastPrinted>
  <dcterms:created xsi:type="dcterms:W3CDTF">1996-10-08T23:32:33Z</dcterms:created>
  <dcterms:modified xsi:type="dcterms:W3CDTF">2024-03-24T07:44:07Z</dcterms:modified>
  <cp:category/>
  <cp:version/>
  <cp:contentType/>
  <cp:contentStatus/>
</cp:coreProperties>
</file>